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652" activeTab="18"/>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externalReferences>
    <externalReference r:id="rId23"/>
    <externalReference r:id="rId24"/>
  </externalReferences>
  <definedNames>
    <definedName name="_xlnm.Print_Area" localSheetId="1">'01'!$A$1:$U$44</definedName>
    <definedName name="_xlnm.Print_Area" localSheetId="3">'02'!$A$1:$U$44</definedName>
    <definedName name="_xlnm.Print_Area" localSheetId="4">'02 (bỏ)'!$A$1:$V$39</definedName>
    <definedName name="_xlnm.Print_Area" localSheetId="6">'03'!$A$1:$U$23</definedName>
    <definedName name="_xlnm.Print_Area" localSheetId="7">'03 (bỏ)'!$A$1:$V$24</definedName>
    <definedName name="_xlnm.Print_Area" localSheetId="8">'04'!$A$1:$U$75</definedName>
    <definedName name="_xlnm.Print_Area" localSheetId="9">'04 (bỏ)'!$A$1:$U$23</definedName>
    <definedName name="_xlnm.Print_Area" localSheetId="10">'05'!$A$1:$U$78</definedName>
    <definedName name="_xlnm.Print_Area" localSheetId="11">'05 (bỏ)'!$A$1:$V$23</definedName>
    <definedName name="_xlnm.Print_Area" localSheetId="12">'06'!$A$1:$J$30</definedName>
    <definedName name="_xlnm.Print_Area" localSheetId="13">'07'!$A$1:$J$30</definedName>
    <definedName name="_xlnm.Print_Area" localSheetId="14">'08'!$A$1:$W$57</definedName>
    <definedName name="_xlnm.Print_Area" localSheetId="15">'09'!$A$1:$AF$31</definedName>
    <definedName name="_xlnm.Print_Area" localSheetId="16">'10'!$A$1:$X$30</definedName>
    <definedName name="_xlnm.Print_Area" localSheetId="17">'11'!$A$1:$T$38</definedName>
    <definedName name="_xlnm.Print_Area" localSheetId="18">'12'!$A$1:$V$52</definedName>
    <definedName name="_xlnm.Print_Area" localSheetId="2">'PT01'!$A$1:$D$36</definedName>
    <definedName name="_xlnm.Print_Area" localSheetId="5">'PT02'!$A$1:$P$35</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<sst xmlns="http://schemas.openxmlformats.org/spreadsheetml/2006/main" count="1648" uniqueCount="490">
  <si>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</si>
  <si>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</si>
  <si>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</si>
  <si>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</si>
  <si>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</si>
  <si>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</si>
  <si>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</si>
  <si>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</si>
  <si>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</si>
  <si>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</si>
  <si>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</si>
  <si>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</si>
  <si>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</si>
  <si>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</si>
  <si>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</si>
  <si>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</si>
  <si>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</si>
  <si>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</si>
  <si>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</si>
  <si>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</si>
  <si>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</si>
  <si>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</si>
  <si>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</si>
  <si>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</si>
  <si>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</si>
  <si>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</si>
  <si>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</si>
  <si>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</si>
  <si>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</si>
  <si>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</si>
  <si>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</si>
  <si>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</si>
  <si>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</si>
  <si>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</si>
  <si>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</si>
  <si>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</si>
  <si>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</si>
  <si>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</si>
  <si>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</si>
  <si>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</si>
  <si>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</si>
  <si>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</si>
  <si>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</si>
  <si>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</si>
  <si>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</si>
  <si>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</si>
  <si>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</si>
  <si>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</si>
  <si>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</si>
  <si>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</si>
  <si>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</si>
  <si>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</si>
  <si>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</si>
  <si>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</si>
  <si>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</si>
  <si>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</si>
  <si>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</si>
  <si>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</si>
  <si>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</si>
  <si>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</si>
  <si>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</si>
  <si>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</si>
  <si>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</si>
  <si>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</si>
  <si>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</si>
  <si>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</si>
  <si>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</si>
  <si>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</si>
  <si>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</si>
  <si>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</si>
  <si>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</si>
  <si>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</si>
  <si>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</si>
  <si>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</si>
  <si>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</si>
  <si>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</si>
  <si>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</si>
  <si>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</si>
  <si>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</si>
  <si>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</si>
  <si>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</si>
  <si>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</si>
  <si>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</si>
  <si>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</si>
  <si>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</si>
  <si>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</si>
  <si>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</si>
  <si>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</si>
  <si>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</si>
  <si>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</si>
  <si>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</si>
  <si>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</si>
  <si>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</si>
  <si>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</si>
  <si>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</si>
  <si>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</si>
  <si>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</si>
  <si>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</si>
  <si>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</si>
  <si>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</si>
  <si>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</si>
  <si>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</si>
  <si>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</si>
  <si>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</si>
  <si>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</si>
  <si>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</si>
  <si>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</si>
  <si>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</si>
  <si>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</si>
  <si>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</si>
  <si>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</si>
  <si>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</si>
  <si>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</si>
  <si>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</si>
  <si>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</si>
  <si>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</si>
  <si>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</si>
  <si>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</si>
  <si>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</si>
  <si>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</si>
  <si>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</si>
  <si>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</si>
  <si>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</si>
  <si>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</si>
  <si>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</si>
  <si>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</si>
  <si>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</si>
  <si>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</si>
  <si>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</si>
  <si>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</si>
  <si>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</si>
  <si>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</si>
  <si>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</si>
  <si>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</si>
  <si>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</si>
  <si>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</si>
  <si>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</si>
  <si>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</si>
  <si>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</si>
  <si>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</si>
  <si>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</si>
  <si>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</si>
  <si>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</si>
  <si>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</si>
  <si>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</si>
  <si>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</si>
  <si>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</si>
  <si>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</si>
  <si>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</si>
  <si>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</si>
  <si>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</si>
  <si>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</si>
  <si>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</si>
  <si>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</si>
  <si>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</si>
  <si>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</si>
  <si>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</si>
  <si>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</si>
  <si>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</si>
  <si>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</si>
  <si>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</si>
  <si>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</si>
  <si>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</si>
  <si>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</si>
  <si>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</si>
  <si>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</si>
  <si>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</si>
  <si>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</si>
  <si>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</si>
  <si>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</si>
  <si>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</si>
  <si>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</si>
  <si>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</si>
  <si>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</si>
  <si>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</si>
  <si>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</si>
  <si>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</si>
  <si>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</si>
  <si>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</si>
  <si>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</si>
  <si>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</si>
  <si>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</si>
  <si>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</si>
  <si>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</si>
  <si>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</si>
  <si>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</si>
  <si>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</si>
  <si>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</si>
  <si>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</si>
  <si>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</si>
  <si>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</si>
  <si>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</si>
  <si>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</si>
  <si>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</si>
  <si>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</si>
  <si>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</si>
  <si>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</si>
  <si>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</si>
  <si>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</si>
  <si>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</si>
  <si>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</si>
  <si>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</si>
  <si>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</si>
  <si>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</si>
  <si>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</si>
  <si>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</si>
  <si>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</si>
  <si>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</si>
  <si>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</si>
  <si>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</si>
  <si>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</si>
  <si>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</si>
  <si>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</si>
  <si>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Khiếu nại</t>
  </si>
  <si>
    <t>Tố cáo</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</si>
  <si>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</si>
  <si>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</si>
  <si>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</si>
  <si>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</si>
  <si>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</si>
  <si>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</si>
  <si>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</si>
  <si>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</si>
  <si>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</si>
  <si>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</si>
  <si>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</si>
  <si>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</si>
  <si>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</si>
  <si>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</si>
  <si>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</si>
  <si>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</si>
  <si>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</si>
  <si>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</si>
  <si>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</si>
  <si>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</si>
  <si>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</si>
  <si>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</si>
  <si>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</si>
  <si>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</si>
  <si>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</si>
  <si>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</si>
  <si>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</si>
  <si>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</si>
  <si>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</si>
  <si>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</si>
  <si>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</si>
  <si>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</si>
  <si>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</si>
  <si>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</si>
  <si>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</si>
  <si>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</si>
  <si>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</si>
  <si>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</si>
  <si>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</si>
  <si>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</si>
  <si>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</si>
  <si>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</si>
  <si>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</si>
  <si>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</si>
  <si>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</si>
  <si>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</si>
  <si>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</si>
  <si>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</si>
  <si>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</si>
  <si>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</si>
  <si>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</si>
  <si>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</si>
  <si>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</si>
  <si>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</si>
  <si>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</si>
  <si>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</si>
  <si>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</si>
  <si>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</si>
  <si>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</si>
  <si>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</si>
  <si>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</si>
  <si>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</si>
  <si>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</si>
  <si>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</si>
  <si>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</si>
  <si>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</si>
  <si>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</si>
  <si>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</si>
  <si>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</si>
  <si>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</si>
  <si>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</si>
  <si>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</si>
  <si>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</si>
  <si>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</si>
  <si>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</si>
  <si>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</si>
  <si>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</si>
  <si>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</si>
  <si>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</si>
  <si>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</si>
  <si>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</si>
  <si>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</si>
  <si>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</si>
  <si>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</si>
  <si>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</si>
  <si>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</si>
  <si>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</si>
  <si>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</si>
  <si>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</si>
  <si>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</si>
  <si>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</si>
  <si>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</si>
  <si>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</si>
  <si>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</si>
  <si>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</si>
  <si>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</si>
  <si>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</si>
  <si>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</si>
  <si>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</si>
  <si>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</si>
  <si>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</si>
  <si>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</si>
  <si>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</si>
  <si>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Cục Thi hành án DS tỉnh Sơn La</t>
  </si>
  <si>
    <t>Nguyễn Ngọc Hải</t>
  </si>
  <si>
    <t>Nguyễn Văn Bắc</t>
  </si>
  <si>
    <t>Lường Quang Yên</t>
  </si>
  <si>
    <t>Lò Anh Vĩnh</t>
  </si>
  <si>
    <t>Hoàng Quốc Toản</t>
  </si>
  <si>
    <t>Thào Thị Minh Ngọc</t>
  </si>
  <si>
    <t>Chi cục THA Thành Phố</t>
  </si>
  <si>
    <t>Trịnh Cương Quyết</t>
  </si>
  <si>
    <t>Cầm Trung Toàn</t>
  </si>
  <si>
    <t>Lê Thị Hải Thương</t>
  </si>
  <si>
    <t>Hà Thị Tuyết</t>
  </si>
  <si>
    <t>Tòng Mai Phương</t>
  </si>
  <si>
    <t>Chi cục THA Mai Sơn</t>
  </si>
  <si>
    <t>Nguyễn Trọng Đoàn</t>
  </si>
  <si>
    <t>Ngô Văn Bình</t>
  </si>
  <si>
    <t>Nguyễn Hữu Việt</t>
  </si>
  <si>
    <t>Nguyễn Mạnh Toản</t>
  </si>
  <si>
    <t>Chi cục THA Yên Châu</t>
  </si>
  <si>
    <t>Hoàng Thị Vui</t>
  </si>
  <si>
    <t>Lừ Văn Tâm</t>
  </si>
  <si>
    <t>Chi cục THA Mộc Châu</t>
  </si>
  <si>
    <t xml:space="preserve"> Hoàng Ngọc Lập</t>
  </si>
  <si>
    <t>Nguyễn Ngọc Chiến</t>
  </si>
  <si>
    <t>Trần Văn Tuấn</t>
  </si>
  <si>
    <t>Chi cục THA Vân Hồ</t>
  </si>
  <si>
    <t>Vũ Thắng</t>
  </si>
  <si>
    <t>Ngô Đình Sơn</t>
  </si>
  <si>
    <t>Hoàng Anh Dũng</t>
  </si>
  <si>
    <t>Chi cục THA Phù Yên</t>
  </si>
  <si>
    <t>Lò Văn Khiếng</t>
  </si>
  <si>
    <t>32</t>
  </si>
  <si>
    <t>Hoàng Ngọc Bắc</t>
  </si>
  <si>
    <t>Chi cục THA Bắc Yên</t>
  </si>
  <si>
    <t>33</t>
  </si>
  <si>
    <t>34</t>
  </si>
  <si>
    <t>Ngô Quang</t>
  </si>
  <si>
    <t>Chi cục THA Sông Mã</t>
  </si>
  <si>
    <t>35</t>
  </si>
  <si>
    <t>Nguyễn Viết Hiền</t>
  </si>
  <si>
    <t>36</t>
  </si>
  <si>
    <t xml:space="preserve">Quàng Văn Hải </t>
  </si>
  <si>
    <t>37</t>
  </si>
  <si>
    <t>Lường Văn Bích</t>
  </si>
  <si>
    <t>38</t>
  </si>
  <si>
    <t>Chi cục THA Sốp Cộp</t>
  </si>
  <si>
    <t>Nguyễn Tấn Việt</t>
  </si>
  <si>
    <t>Bùi Đỗ Hà</t>
  </si>
  <si>
    <t>Chi cục THA Thuận Châu</t>
  </si>
  <si>
    <t>Trần Văn Quận</t>
  </si>
  <si>
    <t>Lò Văn Ngoan</t>
  </si>
  <si>
    <t>Trần Thị Cúc</t>
  </si>
  <si>
    <t>Chi cục THA Quỳnh Nhai</t>
  </si>
  <si>
    <t>Lò Văn Kính</t>
  </si>
  <si>
    <t>Chi cục THA Mường La</t>
  </si>
  <si>
    <t>Vũ Văn Nhương</t>
  </si>
  <si>
    <t>Lê Thị Thu Huyền</t>
  </si>
  <si>
    <t>Chi cục Thi hành án huyện Thành Phố</t>
  </si>
  <si>
    <t>Chi cục Thi hành án huyện  Mai Sơn</t>
  </si>
  <si>
    <t>Chi cục Thi hành án huyện Yên Châu</t>
  </si>
  <si>
    <t>Chi cục Thi hành án huyện  Mộc Châu</t>
  </si>
  <si>
    <t>Chi cục Thi hành án huyện Vân Hồ</t>
  </si>
  <si>
    <t>Chi cục Thi hành án huyện Phù Yên</t>
  </si>
  <si>
    <t>Chi cục Thi hành án huyện Bắc Yên</t>
  </si>
  <si>
    <t>Chi cục Thi hành án huyện Sông Mã</t>
  </si>
  <si>
    <t xml:space="preserve">Chi cục Thi hành án huyện Sốp Cộp </t>
  </si>
  <si>
    <t>Chi cục Thi hành án huyện Quỳnh Nhai</t>
  </si>
  <si>
    <t>Chi cục Thi hành án huyện Thuận Châu</t>
  </si>
  <si>
    <t>Chi cục Thi hành án huyện Mường La</t>
  </si>
  <si>
    <t>6.1</t>
  </si>
  <si>
    <t>6.2</t>
  </si>
  <si>
    <t>7.1</t>
  </si>
  <si>
    <t>7.2</t>
  </si>
  <si>
    <t>8.1</t>
  </si>
  <si>
    <t>8.2</t>
  </si>
  <si>
    <t>9.1</t>
  </si>
  <si>
    <t>9.2</t>
  </si>
  <si>
    <t>10.1</t>
  </si>
  <si>
    <t>10.2</t>
  </si>
  <si>
    <t>11.1</t>
  </si>
  <si>
    <t>11.2</t>
  </si>
  <si>
    <t>12.1</t>
  </si>
  <si>
    <t>12.2</t>
  </si>
  <si>
    <t>13.1</t>
  </si>
  <si>
    <t>13.2</t>
  </si>
  <si>
    <t>Cục THADS tỉnh Sơn La</t>
  </si>
  <si>
    <t>PHÓ CỤC TRƯỞNG</t>
  </si>
  <si>
    <t>Quàng Văn Mừng</t>
  </si>
  <si>
    <t>Lê Văn Minh</t>
  </si>
  <si>
    <t>Lò Huy Bắc</t>
  </si>
  <si>
    <t>CC THA Thành Phố</t>
  </si>
  <si>
    <t>CC  THA Mai Sơn</t>
  </si>
  <si>
    <t>CC THA Yên Châu</t>
  </si>
  <si>
    <t>CC THA Mộc Châu</t>
  </si>
  <si>
    <t>CC THA Vân Hồ</t>
  </si>
  <si>
    <t>CC THA  Phù Yên</t>
  </si>
  <si>
    <t>CC THA  Bắc Yên</t>
  </si>
  <si>
    <t>CC THA Sông Mã</t>
  </si>
  <si>
    <t>CC THA Sốp Cộp</t>
  </si>
  <si>
    <t>CC THA Thuận Châu</t>
  </si>
  <si>
    <t>CC THA Quỳnh Nhai</t>
  </si>
  <si>
    <t>CC THA Mường La</t>
  </si>
  <si>
    <t>CĐ</t>
  </si>
  <si>
    <t>TĐ</t>
  </si>
  <si>
    <t>c) Đương sự có thoả thuận bằng văn bản hoặc người được thi hành án có văn bản yêu cầu cơ quan thi hành án dân sự không tiếp tục việc thi hành án, trừ trường hợp việc đình chỉ thi hành án ảnh hưởng đến quyền, lợi ích hợp pháp của người thứ ba;</t>
  </si>
  <si>
    <t>Cột 3=4+5</t>
  </si>
  <si>
    <t>6+15</t>
  </si>
  <si>
    <t>tổng đon 1-2</t>
  </si>
  <si>
    <t>cột 10</t>
  </si>
  <si>
    <t>cột 14=c3+6</t>
  </si>
  <si>
    <t>cot 11+12+13</t>
  </si>
  <si>
    <t>cot15+16</t>
  </si>
  <si>
    <t>c15</t>
  </si>
  <si>
    <t>c17=18+19</t>
  </si>
  <si>
    <t>1 cuộc có cả khiếu nại và tố cáo</t>
  </si>
  <si>
    <t>Tổng Việc NTCS CĐ+ TĐ chưa trừ</t>
  </si>
  <si>
    <t>Việc CĐK CĐ+TĐ chưa trừ</t>
  </si>
  <si>
    <t>việc chuyển số CĐ+TĐ</t>
  </si>
  <si>
    <t>Tổng tiền NTCS CĐ+ TĐ</t>
  </si>
  <si>
    <t>tiền CĐK CĐ+TĐ</t>
  </si>
  <si>
    <t>tiền chuyển số CĐ+TĐ</t>
  </si>
  <si>
    <t>cot 6 7+15+16+17</t>
  </si>
  <si>
    <t>cot2-4-5</t>
  </si>
  <si>
    <t>nam trước chuyển sang Thông tư 08</t>
  </si>
  <si>
    <t>TT 06 mới</t>
  </si>
  <si>
    <t>chuyển sổ theo dõi</t>
  </si>
  <si>
    <t>Nguyễn T Minh Hậu</t>
  </si>
  <si>
    <t>31</t>
  </si>
  <si>
    <t>tháng 11</t>
  </si>
  <si>
    <t>Phát sinh tháng 10 là 1 tháng 11 là 3</t>
  </si>
  <si>
    <t>01 kháng nghịđã thực hiện trong tháng 10</t>
  </si>
  <si>
    <t>mới</t>
  </si>
  <si>
    <t>01 kiến nghị chưa thực hiện tháng 9 chuyển sang</t>
  </si>
  <si>
    <t>Đỗ Hải Yến</t>
  </si>
  <si>
    <t>Nguyễn Văn Phú</t>
  </si>
  <si>
    <t>30</t>
  </si>
  <si>
    <t>Nguyễn Thị Ngọc</t>
  </si>
  <si>
    <t xml:space="preserve">KẾT QUẢ THEO DÕI VIỆC THI HÀNH  ÁN HÀNH CHÍNH 
</t>
  </si>
  <si>
    <t xml:space="preserve">KẾT QUẢ THI HÀNH  CHO NGÂN SÁCH NHÀ NƯỚC
</t>
  </si>
  <si>
    <t>Đơn vị  báo cáo: CỤC THADS TỈNH SƠN LA
Đơn vị nhận báo cáo: TỔNG CỤC THADS</t>
  </si>
  <si>
    <t xml:space="preserve">KẾT QUẢ THI HÀNH ÁN DÂN SỰ TÍNH BẰNG VIỆC
</t>
  </si>
  <si>
    <t xml:space="preserve">KẾT QUẢ THI HÀNH ÁN DÂN SỰ TÍNH BẰNG TIỀN
</t>
  </si>
  <si>
    <t xml:space="preserve">KẾT QUẢ THI HÀNH ÁN DÂN SỰ TÍNH BẰNG VIỆC CHIA THEO CƠ QUAN THI HÀNH ÁN DÂN SỰ VÀ CHẤP HÀNH VIÊN
</t>
  </si>
  <si>
    <t xml:space="preserve">KẾT QUẢ ĐỀ NGHỊ, XÉT MIỄN VÀ GIẢM NGHĨA VỤ 
THI HÀNH ÁN DÂN SỰ
</t>
  </si>
  <si>
    <t>09 tháng/năm 2021</t>
  </si>
  <si>
    <t>28</t>
  </si>
  <si>
    <t>Nguyễn Tuấn Anh</t>
  </si>
  <si>
    <t>29</t>
  </si>
  <si>
    <t>Lường Văn Nghi</t>
  </si>
  <si>
    <t>Ghi chú: Toàn tỉnh có 03 việc thu hồi quyết định trong đó CC THADS thành phố 01 việc thu hồi QĐ THA theo điểm c khoản 1 Điều 37 luật THADS  căn cứ ra QĐ THA không còn; Chi cục THADS huyện Sông Mã 02 việc thu hồi QĐ THA theo điểm b khoản 1 Điều 37 luật THADS QĐ về THA có sai sót  làm thay đổi nội dung vụ việc</t>
  </si>
  <si>
    <t>Ghi chú: Toàn tỉnh có 03 việc thu hồi quyết định trong đó CC THADS thành phố 01 việc =  300.000đ thu hồi QĐ THA theo điểm c khoản 1 Điều 37 luật THADS  căn cứ ra QĐ THA không còn; Chi cục THADS huyện Sông Mã 02 việc = 409.319đ thu hồi QĐ THA theo điểm b khoản 1 Điều 37 luật THADS QĐ về THA có sai sót  làm thay đổi nội dung vụ việc</t>
  </si>
  <si>
    <r>
      <t>Kết quả giám sát (</t>
    </r>
    <r>
      <rPr>
        <i/>
        <sz val="9"/>
        <rFont val="Times New Roman"/>
        <family val="1"/>
      </rPr>
      <t>cuộc</t>
    </r>
    <r>
      <rPr>
        <b/>
        <sz val="9"/>
        <rFont val="Times New Roman"/>
        <family val="1"/>
      </rPr>
      <t>)</t>
    </r>
  </si>
  <si>
    <t>Cot 7=8+15+16+17</t>
  </si>
  <si>
    <t>cot 2-5-6</t>
  </si>
  <si>
    <t>Ntruoc cs tt08</t>
  </si>
  <si>
    <t>tt06 moi</t>
  </si>
  <si>
    <t>Chuyển sổ theo dõi riêng</t>
  </si>
  <si>
    <t>*Ghi chú:Đình chỉ thi hành vụ phá sản Công ty Dâu tằm tơ Sơn La (án chủ động) theo điểm c khoản 1 Điều 50 do người được thi hành án là Ngân hàng chính sách đã có văn bản yêu cầu cơ quan thi hành án dân sự không tiếp tục việc thi hành án số tiền nợ lãi 3.876.141.000đ</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</si>
  <si>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</si>
  <si>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</si>
  <si>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</si>
  <si>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</si>
  <si>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</si>
  <si>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KẾT QUẢ THI HÀNH ÁN DÂN SỰ TÍNH BẰNG TIỀN CHIA THEO CƠ QUAN THI HÀNH ÁN DÂN SỰ VÀ CHẤP HÀNH VIÊN
</t>
  </si>
  <si>
    <t xml:space="preserve">Biểu số: 06/TK-THA
Ban hành theo TT số: 06/2019/TT-BTP
ngày 21 tháng 11 năm 2019
Ngày nhận báo cáo: </t>
  </si>
  <si>
    <t xml:space="preserve">KẾT QUẢ CƯỠNG CHẾ THI HÀNH ÁN DÂN SỰ
</t>
  </si>
  <si>
    <t xml:space="preserve">KẾT QUẢ GIẢI QUYẾT KHIẾU NẠI, TỐ CÁO 
VỀ THI HÀNH ÁN DÂN SỰ
</t>
  </si>
  <si>
    <t xml:space="preserve">TIẾP CÔNG DÂN TRONG THI HÀNH ÁN DÂN SỰ
</t>
  </si>
  <si>
    <t xml:space="preserve">KẾT QUẢ GIÁM SÁT, KIỂM SÁT THI HÀNH ÁN DÂN SỰ
</t>
  </si>
  <si>
    <t xml:space="preserve">KẾT QUẢ BỒI THƯỜNG  NHÀ NƯỚC TRONG THI HÀNH ÁN DÂN SỰ
</t>
  </si>
  <si>
    <t xml:space="preserve">Biểu số: 12/TK-THA
Ban hành theo TT số: 06/2019/TT-BTP
ngày 21 tháng 11 năm 2019
Ngày nhận báo cáo: </t>
  </si>
  <si>
    <t>Sơn La, ngày 02 tháng 7 năm 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</si>
</sst>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 ;&quot; (&quot;#,##0\);&quot; -&quot;#\ ;@\ "/>
    <numFmt numFmtId="174" formatCode="_(* #,##0.0_);_(* \(#,##0.0\);_(* &quot;-&quot;??_);_(@_)"/>
    <numFmt numFmtId="175" formatCode="#.##0.00"/>
  </numFmts>
  <fonts count="91">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b/>
      <i/>
      <sz val="11"/>
      <color indexed="10"/>
      <name val="Times New Roman"/>
      <family val="1"/>
    </font>
    <font>
      <sz val="10"/>
      <name val="Times New Roman"/>
      <family val="1"/>
    </font>
    <font>
      <b/>
      <sz val="11"/>
      <color indexed="10"/>
      <name val="Times New Roman"/>
      <family val="1"/>
    </font>
    <font>
      <i/>
      <sz val="10"/>
      <name val="Times New Roman"/>
      <family val="1"/>
    </font>
    <font>
      <b/>
      <sz val="12"/>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sz val="11"/>
      <color indexed="8"/>
      <name val="Calibri"/>
      <family val="2"/>
    </font>
    <font>
      <i/>
      <sz val="11"/>
      <color indexed="8"/>
      <name val="Times New Roman"/>
      <family val="1"/>
    </font>
    <font>
      <sz val="10"/>
      <name val="Arial"/>
      <family val="2"/>
    </font>
    <font>
      <i/>
      <sz val="9"/>
      <name val="Times New Roman"/>
      <family val="1"/>
    </font>
    <font>
      <sz val="12"/>
      <color indexed="10"/>
      <name val="Times New Roman"/>
      <family val="1"/>
    </font>
    <font>
      <sz val="11"/>
      <color indexed="10"/>
      <name val="Times New Roman"/>
      <family val="1"/>
    </font>
    <font>
      <sz val="10"/>
      <color indexed="10"/>
      <name val="Times New Roman"/>
      <family val="1"/>
    </font>
    <font>
      <b/>
      <sz val="8"/>
      <name val="Times New Roman"/>
      <family val="1"/>
    </font>
    <font>
      <sz val="7"/>
      <name val="Times New Roman"/>
      <family val="1"/>
    </font>
    <font>
      <b/>
      <sz val="7"/>
      <name val="Times New Roman"/>
      <family val="1"/>
    </font>
    <font>
      <sz val="13"/>
      <name val=".VnTime"/>
      <family val="2"/>
    </font>
    <font>
      <b/>
      <sz val="9"/>
      <color indexed="8"/>
      <name val="Times New Roman"/>
      <family val="1"/>
    </font>
    <font>
      <sz val="6"/>
      <name val="Times New Roman"/>
      <family val="1"/>
    </font>
    <font>
      <b/>
      <sz val="6"/>
      <name val="Times New Roman"/>
      <family val="1"/>
    </font>
    <font>
      <sz val="6"/>
      <name val="Arial"/>
      <family val="2"/>
    </font>
    <font>
      <sz val="9"/>
      <color indexed="8"/>
      <name val="Arial"/>
      <family val="2"/>
    </font>
    <font>
      <b/>
      <sz val="5"/>
      <name val="Times New Roman"/>
      <family val="1"/>
    </font>
    <font>
      <i/>
      <sz val="13"/>
      <name val="Times New Roman"/>
      <family val="1"/>
    </font>
    <font>
      <sz val="8.5"/>
      <name val="Times New Roman"/>
      <family val="1"/>
    </font>
    <font>
      <sz val="5"/>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9"/>
      <color indexed="10"/>
      <name val="Times New Roman"/>
      <family val="1"/>
    </font>
    <font>
      <sz val="9"/>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
      <b/>
      <sz val="9"/>
      <color rgb="FFFF0000"/>
      <name val="Times New Roman"/>
      <family val="1"/>
    </font>
    <font>
      <sz val="9"/>
      <color rgb="FFFF0000"/>
      <name val="Times New Roman"/>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indexed="50"/>
        <bgColor indexed="64"/>
      </patternFill>
    </fill>
    <fill>
      <patternFill patternType="solid">
        <fgColor rgb="FFFFFF00"/>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style="thin"/>
      <right/>
      <top/>
      <bottom style="thin"/>
    </border>
    <border>
      <left/>
      <right style="thin"/>
      <top/>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color indexed="63"/>
      </left>
      <right>
        <color indexed="63"/>
      </right>
      <top style="thin"/>
      <bottom style="thin"/>
    </border>
    <border>
      <left style="thin"/>
      <right style="thin"/>
      <top/>
      <bottom/>
    </border>
    <border>
      <left/>
      <right style="thin"/>
      <top/>
      <bottom/>
    </border>
    <border>
      <left/>
      <right/>
      <top/>
      <bottom style="thin"/>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76" fillId="0" borderId="0" applyNumberFormat="0" applyFill="0" applyBorder="0" applyAlignment="0" applyProtection="0"/>
    <xf numFmtId="0" fontId="77" fillId="28"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0" borderId="0">
      <alignment/>
      <protection/>
    </xf>
    <xf numFmtId="0" fontId="33" fillId="0" borderId="0">
      <alignment/>
      <protection/>
    </xf>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959">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2" borderId="0" xfId="0" applyNumberFormat="1" applyFont="1" applyFill="1" applyAlignment="1">
      <alignment/>
    </xf>
    <xf numFmtId="49" fontId="0" fillId="32"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2"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2" borderId="0" xfId="0" applyNumberFormat="1" applyFont="1" applyFill="1" applyAlignment="1">
      <alignment horizontal="center" vertical="center"/>
    </xf>
    <xf numFmtId="49" fontId="0" fillId="32"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2" borderId="0" xfId="61" applyFont="1" applyFill="1" applyAlignment="1">
      <alignment/>
    </xf>
    <xf numFmtId="2" fontId="0" fillId="32" borderId="0" xfId="0" applyNumberFormat="1" applyFont="1" applyFill="1" applyAlignment="1">
      <alignment/>
    </xf>
    <xf numFmtId="49" fontId="18" fillId="32" borderId="0" xfId="0" applyNumberFormat="1" applyFont="1" applyFill="1" applyAlignment="1">
      <alignment/>
    </xf>
    <xf numFmtId="1" fontId="19" fillId="32" borderId="0" xfId="0" applyNumberFormat="1" applyFont="1" applyFill="1" applyAlignment="1">
      <alignment horizontal="center"/>
    </xf>
    <xf numFmtId="1" fontId="18" fillId="32" borderId="0" xfId="0" applyNumberFormat="1" applyFont="1" applyFill="1" applyAlignment="1">
      <alignment/>
    </xf>
    <xf numFmtId="49" fontId="18" fillId="32" borderId="0" xfId="0" applyNumberFormat="1" applyFont="1" applyFill="1" applyAlignment="1">
      <alignment horizontal="center"/>
    </xf>
    <xf numFmtId="2" fontId="18" fillId="32" borderId="0" xfId="0" applyNumberFormat="1" applyFont="1" applyFill="1" applyAlignment="1">
      <alignment horizontal="center"/>
    </xf>
    <xf numFmtId="1" fontId="18" fillId="32"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2" borderId="10" xfId="0" applyNumberFormat="1" applyFont="1" applyFill="1" applyBorder="1" applyAlignment="1" applyProtection="1">
      <alignment horizontal="center" vertical="center" wrapText="1"/>
      <protection/>
    </xf>
    <xf numFmtId="9" fontId="0" fillId="32" borderId="0" xfId="61" applyFont="1" applyFill="1" applyAlignment="1">
      <alignment horizontal="center" vertical="center"/>
    </xf>
    <xf numFmtId="172" fontId="11" fillId="32" borderId="10" xfId="42" applyNumberFormat="1" applyFont="1" applyFill="1" applyBorder="1" applyAlignment="1" applyProtection="1">
      <alignment horizontal="center" vertical="center"/>
      <protection/>
    </xf>
    <xf numFmtId="49" fontId="11" fillId="32" borderId="11" xfId="0" applyNumberFormat="1" applyFont="1" applyFill="1" applyBorder="1" applyAlignment="1" applyProtection="1">
      <alignment horizontal="left" vertical="center" wrapText="1"/>
      <protection/>
    </xf>
    <xf numFmtId="49" fontId="11" fillId="32" borderId="10" xfId="0" applyNumberFormat="1" applyFont="1" applyFill="1" applyBorder="1" applyAlignment="1" applyProtection="1">
      <alignment horizontal="center" vertical="center"/>
      <protection/>
    </xf>
    <xf numFmtId="49" fontId="11" fillId="32" borderId="11" xfId="0" applyNumberFormat="1" applyFont="1" applyFill="1" applyBorder="1" applyAlignment="1" applyProtection="1">
      <alignment vertical="center"/>
      <protection/>
    </xf>
    <xf numFmtId="49" fontId="11" fillId="32" borderId="0" xfId="0" applyNumberFormat="1" applyFont="1" applyFill="1" applyAlignment="1">
      <alignment/>
    </xf>
    <xf numFmtId="49" fontId="11" fillId="32" borderId="10" xfId="0" applyNumberFormat="1" applyFont="1" applyFill="1" applyBorder="1" applyAlignment="1">
      <alignment/>
    </xf>
    <xf numFmtId="49" fontId="11" fillId="32" borderId="11" xfId="0" applyNumberFormat="1" applyFont="1" applyFill="1" applyBorder="1" applyAlignment="1" applyProtection="1">
      <alignment vertical="center" wrapText="1"/>
      <protection/>
    </xf>
    <xf numFmtId="49" fontId="11" fillId="32"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2" borderId="10" xfId="0" applyNumberFormat="1" applyFont="1" applyFill="1" applyBorder="1" applyAlignment="1" applyProtection="1">
      <alignment horizontal="left" vertical="center" wrapText="1"/>
      <protection/>
    </xf>
    <xf numFmtId="172" fontId="11" fillId="32" borderId="10" xfId="42" applyNumberFormat="1" applyFont="1" applyFill="1" applyBorder="1" applyAlignment="1">
      <alignment horizontal="center"/>
    </xf>
    <xf numFmtId="49" fontId="11" fillId="32" borderId="10" xfId="0" applyNumberFormat="1" applyFont="1" applyFill="1" applyBorder="1" applyAlignment="1" applyProtection="1">
      <alignment vertical="center"/>
      <protection/>
    </xf>
    <xf numFmtId="172" fontId="11" fillId="0" borderId="10" xfId="42" applyNumberFormat="1" applyFont="1" applyFill="1" applyBorder="1" applyAlignment="1" applyProtection="1">
      <alignment horizontal="center" vertical="center"/>
      <protection/>
    </xf>
    <xf numFmtId="172" fontId="11" fillId="33" borderId="10" xfId="42" applyNumberFormat="1" applyFont="1" applyFill="1" applyBorder="1" applyAlignment="1" applyProtection="1">
      <alignment horizontal="center" vertical="center"/>
      <protection/>
    </xf>
    <xf numFmtId="49" fontId="8" fillId="32"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protection/>
    </xf>
    <xf numFmtId="49" fontId="11" fillId="33" borderId="10" xfId="0" applyNumberFormat="1" applyFont="1" applyFill="1" applyBorder="1" applyAlignment="1" applyProtection="1">
      <alignment vertical="center"/>
      <protection/>
    </xf>
    <xf numFmtId="49" fontId="0" fillId="33" borderId="0" xfId="0" applyNumberFormat="1" applyFont="1" applyFill="1" applyAlignment="1">
      <alignment/>
    </xf>
    <xf numFmtId="49" fontId="11" fillId="33" borderId="10" xfId="0" applyNumberFormat="1" applyFont="1" applyFill="1" applyBorder="1" applyAlignment="1" applyProtection="1">
      <alignment horizontal="center" vertical="center" wrapText="1"/>
      <protection/>
    </xf>
    <xf numFmtId="49" fontId="0" fillId="33" borderId="0" xfId="0" applyNumberFormat="1" applyFont="1" applyFill="1" applyBorder="1" applyAlignment="1">
      <alignment vertical="top" wrapText="1"/>
    </xf>
    <xf numFmtId="49" fontId="0" fillId="33" borderId="0" xfId="0" applyNumberFormat="1" applyFont="1" applyFill="1" applyAlignment="1">
      <alignment/>
    </xf>
    <xf numFmtId="49" fontId="2" fillId="33" borderId="0" xfId="0" applyNumberFormat="1" applyFont="1" applyFill="1" applyAlignment="1">
      <alignment/>
    </xf>
    <xf numFmtId="49" fontId="18" fillId="33" borderId="0" xfId="0" applyNumberFormat="1" applyFont="1" applyFill="1" applyAlignment="1">
      <alignment/>
    </xf>
    <xf numFmtId="1" fontId="18" fillId="33" borderId="0" xfId="0" applyNumberFormat="1" applyFont="1" applyFill="1" applyAlignment="1">
      <alignment/>
    </xf>
    <xf numFmtId="1" fontId="18" fillId="33" borderId="0" xfId="0" applyNumberFormat="1" applyFont="1" applyFill="1" applyAlignment="1">
      <alignment horizontal="center"/>
    </xf>
    <xf numFmtId="2" fontId="18" fillId="33" borderId="0" xfId="0" applyNumberFormat="1" applyFont="1" applyFill="1" applyAlignment="1">
      <alignment horizontal="center"/>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11" fillId="33" borderId="10" xfId="0" applyNumberFormat="1" applyFont="1" applyFill="1" applyBorder="1" applyAlignment="1" applyProtection="1">
      <alignment horizontal="center" vertical="center" wrapText="1"/>
      <protection/>
    </xf>
    <xf numFmtId="172" fontId="11" fillId="33" borderId="10" xfId="42" applyNumberFormat="1" applyFont="1" applyFill="1" applyBorder="1" applyAlignment="1" applyProtection="1">
      <alignment horizontal="center" vertical="center"/>
      <protection/>
    </xf>
    <xf numFmtId="172" fontId="11" fillId="33" borderId="10" xfId="42" applyNumberFormat="1" applyFont="1" applyFill="1" applyBorder="1" applyAlignment="1">
      <alignment horizontal="center"/>
    </xf>
    <xf numFmtId="49" fontId="8" fillId="33" borderId="10" xfId="0"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vertical="center"/>
      <protection/>
    </xf>
    <xf numFmtId="49" fontId="11" fillId="33" borderId="10" xfId="0" applyNumberFormat="1" applyFont="1" applyFill="1" applyBorder="1" applyAlignment="1" applyProtection="1">
      <alignment horizontal="center" vertical="center"/>
      <protection/>
    </xf>
    <xf numFmtId="49" fontId="11" fillId="33" borderId="10" xfId="0" applyNumberFormat="1" applyFont="1" applyFill="1" applyBorder="1" applyAlignment="1" applyProtection="1">
      <alignment vertical="center"/>
      <protection/>
    </xf>
    <xf numFmtId="49" fontId="0" fillId="33" borderId="0" xfId="0" applyNumberFormat="1" applyFont="1" applyFill="1" applyBorder="1" applyAlignment="1">
      <alignment/>
    </xf>
    <xf numFmtId="49" fontId="0" fillId="33" borderId="0" xfId="0" applyNumberFormat="1" applyFont="1" applyFill="1" applyAlignment="1">
      <alignment horizontal="center"/>
    </xf>
    <xf numFmtId="49" fontId="0" fillId="33" borderId="0" xfId="0" applyNumberFormat="1" applyFont="1" applyFill="1" applyBorder="1" applyAlignment="1">
      <alignment/>
    </xf>
    <xf numFmtId="0" fontId="18" fillId="33" borderId="0" xfId="0" applyNumberFormat="1" applyFont="1" applyFill="1" applyAlignment="1">
      <alignment horizontal="center"/>
    </xf>
    <xf numFmtId="49" fontId="8" fillId="33" borderId="10" xfId="0"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vertical="center"/>
      <protection/>
    </xf>
    <xf numFmtId="49" fontId="11" fillId="33" borderId="12" xfId="0" applyNumberFormat="1" applyFont="1" applyFill="1" applyBorder="1" applyAlignment="1" applyProtection="1">
      <alignment vertical="center"/>
      <protection/>
    </xf>
    <xf numFmtId="0" fontId="2" fillId="0" borderId="0" xfId="0" applyFont="1" applyAlignment="1">
      <alignment vertical="center"/>
    </xf>
    <xf numFmtId="0" fontId="21" fillId="0" borderId="10" xfId="0" applyFont="1" applyFill="1" applyBorder="1" applyAlignment="1">
      <alignment horizontal="center" vertical="center" wrapText="1"/>
    </xf>
    <xf numFmtId="49" fontId="5" fillId="34" borderId="10" xfId="0" applyNumberFormat="1" applyFont="1" applyFill="1" applyBorder="1" applyAlignment="1" applyProtection="1">
      <alignment horizontal="center" vertical="center" wrapText="1"/>
      <protection/>
    </xf>
    <xf numFmtId="49" fontId="21" fillId="32" borderId="10" xfId="0" applyNumberFormat="1" applyFont="1" applyFill="1" applyBorder="1" applyAlignment="1" applyProtection="1">
      <alignment horizontal="center" vertical="center"/>
      <protection/>
    </xf>
    <xf numFmtId="49" fontId="21" fillId="32" borderId="10" xfId="0" applyNumberFormat="1" applyFont="1" applyFill="1" applyBorder="1" applyAlignment="1" applyProtection="1">
      <alignment vertical="center"/>
      <protection/>
    </xf>
    <xf numFmtId="49" fontId="21" fillId="32" borderId="10" xfId="0" applyNumberFormat="1" applyFont="1" applyFill="1" applyBorder="1" applyAlignment="1">
      <alignment/>
    </xf>
    <xf numFmtId="49" fontId="21" fillId="32" borderId="10" xfId="0" applyNumberFormat="1" applyFont="1" applyFill="1" applyBorder="1" applyAlignment="1" applyProtection="1">
      <alignment vertical="center" wrapText="1"/>
      <protection/>
    </xf>
    <xf numFmtId="49" fontId="5" fillId="35" borderId="10" xfId="0" applyNumberFormat="1" applyFont="1" applyFill="1" applyBorder="1" applyAlignment="1" applyProtection="1">
      <alignment vertical="center" wrapText="1"/>
      <protection/>
    </xf>
    <xf numFmtId="49" fontId="5" fillId="35" borderId="10" xfId="0" applyNumberFormat="1" applyFont="1" applyFill="1" applyBorder="1" applyAlignment="1" applyProtection="1">
      <alignment horizontal="left" vertical="center" wrapText="1"/>
      <protection/>
    </xf>
    <xf numFmtId="0" fontId="39"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10" fillId="0" borderId="13" xfId="0" applyNumberFormat="1" applyFont="1" applyFill="1" applyBorder="1" applyAlignment="1">
      <alignment wrapText="1"/>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8" fillId="0" borderId="14" xfId="0" applyNumberFormat="1" applyFont="1" applyBorder="1" applyAlignment="1">
      <alignment vertical="center" wrapText="1"/>
    </xf>
    <xf numFmtId="49" fontId="8" fillId="0" borderId="15" xfId="0" applyNumberFormat="1" applyFont="1" applyBorder="1" applyAlignment="1">
      <alignment vertical="center"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11" fillId="0" borderId="10" xfId="0" applyFont="1" applyBorder="1" applyAlignment="1">
      <alignment horizontal="center"/>
    </xf>
    <xf numFmtId="0" fontId="11" fillId="0" borderId="10" xfId="0" applyFont="1" applyBorder="1" applyAlignment="1">
      <alignment horizontal="center" wrapText="1"/>
    </xf>
    <xf numFmtId="49" fontId="10" fillId="0" borderId="0" xfId="0" applyNumberFormat="1" applyFont="1" applyFill="1" applyBorder="1" applyAlignment="1">
      <alignment wrapText="1"/>
    </xf>
    <xf numFmtId="0" fontId="24" fillId="0" borderId="0" xfId="0" applyFont="1" applyAlignment="1">
      <alignment/>
    </xf>
    <xf numFmtId="0" fontId="24" fillId="0" borderId="0" xfId="0" applyFont="1" applyFill="1" applyAlignment="1">
      <alignment/>
    </xf>
    <xf numFmtId="0" fontId="26" fillId="0" borderId="10" xfId="0" applyFont="1" applyBorder="1" applyAlignment="1">
      <alignment horizontal="center"/>
    </xf>
    <xf numFmtId="0" fontId="26" fillId="0" borderId="16" xfId="0" applyFont="1" applyBorder="1" applyAlignment="1">
      <alignment horizontal="center" vertical="center" wrapText="1"/>
    </xf>
    <xf numFmtId="0" fontId="25" fillId="0" borderId="0" xfId="0" applyFont="1" applyAlignment="1">
      <alignment horizontal="center"/>
    </xf>
    <xf numFmtId="0" fontId="24" fillId="0" borderId="0" xfId="0" applyFont="1" applyAlignment="1">
      <alignment horizontal="center"/>
    </xf>
    <xf numFmtId="0" fontId="25" fillId="0" borderId="0" xfId="0" applyFont="1" applyAlignment="1">
      <alignment/>
    </xf>
    <xf numFmtId="0" fontId="28" fillId="0" borderId="0" xfId="0" applyFont="1" applyBorder="1" applyAlignment="1">
      <alignment wrapText="1"/>
    </xf>
    <xf numFmtId="0" fontId="29" fillId="0" borderId="0" xfId="0" applyFont="1" applyBorder="1" applyAlignment="1">
      <alignment horizontal="center" wrapText="1"/>
    </xf>
    <xf numFmtId="0" fontId="26" fillId="32" borderId="0" xfId="0" applyFont="1" applyFill="1" applyBorder="1" applyAlignment="1">
      <alignment horizontal="center"/>
    </xf>
    <xf numFmtId="0" fontId="26" fillId="32" borderId="0" xfId="0" applyFont="1" applyFill="1" applyBorder="1" applyAlignment="1">
      <alignment/>
    </xf>
    <xf numFmtId="0" fontId="25" fillId="0" borderId="0" xfId="0" applyFont="1" applyFill="1" applyAlignment="1">
      <alignment/>
    </xf>
    <xf numFmtId="0" fontId="26" fillId="0" borderId="0" xfId="0" applyFont="1" applyFill="1" applyBorder="1" applyAlignment="1">
      <alignment/>
    </xf>
    <xf numFmtId="0" fontId="26" fillId="0" borderId="0" xfId="0" applyFont="1" applyFill="1" applyBorder="1" applyAlignment="1">
      <alignment horizontal="center"/>
    </xf>
    <xf numFmtId="0" fontId="30" fillId="0" borderId="0" xfId="0" applyFont="1" applyFill="1" applyAlignment="1">
      <alignment/>
    </xf>
    <xf numFmtId="0" fontId="26" fillId="0" borderId="0" xfId="0" applyFont="1" applyAlignment="1">
      <alignment/>
    </xf>
    <xf numFmtId="0" fontId="30" fillId="0" borderId="0" xfId="0" applyFont="1" applyAlignment="1">
      <alignment/>
    </xf>
    <xf numFmtId="0" fontId="29" fillId="0" borderId="0" xfId="0" applyNumberFormat="1" applyFont="1" applyBorder="1" applyAlignment="1">
      <alignment/>
    </xf>
    <xf numFmtId="0" fontId="29" fillId="0" borderId="0" xfId="0" applyNumberFormat="1" applyFont="1" applyBorder="1" applyAlignment="1">
      <alignment horizontal="center"/>
    </xf>
    <xf numFmtId="0" fontId="29" fillId="0" borderId="0" xfId="0" applyFont="1" applyAlignment="1">
      <alignment/>
    </xf>
    <xf numFmtId="49" fontId="27" fillId="0" borderId="0" xfId="0" applyNumberFormat="1" applyFont="1" applyAlignment="1">
      <alignment/>
    </xf>
    <xf numFmtId="49" fontId="26" fillId="0" borderId="0" xfId="0" applyNumberFormat="1" applyFont="1" applyAlignment="1">
      <alignment/>
    </xf>
    <xf numFmtId="49" fontId="31" fillId="0" borderId="0" xfId="0" applyNumberFormat="1" applyFont="1" applyBorder="1" applyAlignment="1">
      <alignment wrapText="1"/>
    </xf>
    <xf numFmtId="49" fontId="31" fillId="0" borderId="0" xfId="0" applyNumberFormat="1" applyFont="1" applyBorder="1" applyAlignment="1">
      <alignment horizontal="justify" vertical="justify" wrapText="1"/>
    </xf>
    <xf numFmtId="49" fontId="25"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32" fillId="32" borderId="0" xfId="0" applyNumberFormat="1" applyFont="1" applyFill="1" applyBorder="1" applyAlignment="1">
      <alignment horizontal="center" wrapText="1"/>
    </xf>
    <xf numFmtId="2" fontId="18" fillId="32" borderId="0" xfId="0" applyNumberFormat="1" applyFont="1" applyFill="1" applyAlignment="1">
      <alignment/>
    </xf>
    <xf numFmtId="49" fontId="25" fillId="0" borderId="0" xfId="0" applyNumberFormat="1" applyFont="1" applyFill="1" applyAlignment="1">
      <alignment/>
    </xf>
    <xf numFmtId="10" fontId="25" fillId="0" borderId="0" xfId="0" applyNumberFormat="1" applyFont="1" applyFill="1" applyAlignment="1">
      <alignment/>
    </xf>
    <xf numFmtId="49" fontId="6" fillId="0" borderId="0" xfId="58" applyNumberFormat="1" applyFont="1" applyFill="1" applyBorder="1" applyAlignment="1">
      <alignment vertical="center" wrapText="1"/>
      <protection/>
    </xf>
    <xf numFmtId="10" fontId="25" fillId="0" borderId="0" xfId="0" applyNumberFormat="1" applyFont="1" applyAlignment="1">
      <alignment/>
    </xf>
    <xf numFmtId="0" fontId="34" fillId="0" borderId="0" xfId="58" applyFont="1" applyBorder="1" applyAlignment="1">
      <alignment wrapText="1"/>
      <protection/>
    </xf>
    <xf numFmtId="49" fontId="35" fillId="0" borderId="0" xfId="58"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0" fillId="0" borderId="0" xfId="0" applyNumberFormat="1" applyFont="1" applyAlignment="1">
      <alignment/>
    </xf>
    <xf numFmtId="49" fontId="25" fillId="0" borderId="0" xfId="0" applyNumberFormat="1" applyFont="1" applyAlignment="1">
      <alignment/>
    </xf>
    <xf numFmtId="0" fontId="11" fillId="0" borderId="10" xfId="0" applyFont="1" applyBorder="1" applyAlignment="1">
      <alignment horizontal="center" vertical="center" wrapText="1"/>
    </xf>
    <xf numFmtId="172" fontId="40" fillId="35"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2" borderId="0" xfId="0" applyNumberFormat="1" applyFont="1" applyFill="1" applyAlignment="1" applyProtection="1">
      <alignment/>
      <protection/>
    </xf>
    <xf numFmtId="1" fontId="19" fillId="32" borderId="0" xfId="0" applyNumberFormat="1" applyFont="1" applyFill="1" applyAlignment="1" applyProtection="1">
      <alignment horizontal="center"/>
      <protection/>
    </xf>
    <xf numFmtId="1" fontId="18" fillId="32"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2" borderId="0" xfId="0" applyNumberFormat="1" applyFont="1" applyFill="1" applyAlignment="1" applyProtection="1">
      <alignment/>
      <protection/>
    </xf>
    <xf numFmtId="49" fontId="11" fillId="32" borderId="10" xfId="0" applyNumberFormat="1" applyFont="1" applyFill="1" applyBorder="1" applyAlignment="1" applyProtection="1">
      <alignment/>
      <protection/>
    </xf>
    <xf numFmtId="49" fontId="0" fillId="32"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2" borderId="0" xfId="0" applyNumberFormat="1" applyFont="1" applyFill="1" applyAlignment="1" applyProtection="1">
      <alignment horizontal="center" vertical="center"/>
      <protection locked="0"/>
    </xf>
    <xf numFmtId="49" fontId="0" fillId="32" borderId="0" xfId="0" applyNumberFormat="1" applyFont="1" applyFill="1" applyBorder="1" applyAlignment="1" applyProtection="1">
      <alignment horizontal="center" vertical="center"/>
      <protection locked="0"/>
    </xf>
    <xf numFmtId="49" fontId="8" fillId="32" borderId="10" xfId="0" applyNumberFormat="1"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center" vertical="center" wrapText="1"/>
      <protection locked="0"/>
    </xf>
    <xf numFmtId="49" fontId="8" fillId="34" borderId="11"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protection locked="0"/>
    </xf>
    <xf numFmtId="49" fontId="0" fillId="32" borderId="0" xfId="0" applyNumberFormat="1" applyFont="1" applyFill="1" applyBorder="1" applyAlignment="1" applyProtection="1">
      <alignment/>
      <protection locked="0"/>
    </xf>
    <xf numFmtId="49" fontId="37"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38"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38" fillId="0" borderId="0" xfId="0" applyNumberFormat="1" applyFont="1" applyFill="1" applyAlignment="1" applyProtection="1">
      <alignment horizontal="center" wrapText="1"/>
      <protection locked="0"/>
    </xf>
    <xf numFmtId="49" fontId="37" fillId="32" borderId="0" xfId="0" applyNumberFormat="1" applyFont="1" applyFill="1" applyAlignment="1" applyProtection="1">
      <alignment/>
      <protection locked="0"/>
    </xf>
    <xf numFmtId="49" fontId="0" fillId="32" borderId="0" xfId="0" applyNumberFormat="1" applyFont="1" applyFill="1" applyAlignment="1" applyProtection="1">
      <alignment horizontal="center"/>
      <protection locked="0"/>
    </xf>
    <xf numFmtId="49" fontId="37" fillId="32" borderId="0" xfId="0" applyNumberFormat="1" applyFont="1" applyFill="1" applyAlignment="1" applyProtection="1">
      <alignment horizontal="center"/>
      <protection locked="0"/>
    </xf>
    <xf numFmtId="172" fontId="7" fillId="35" borderId="10" xfId="42" applyNumberFormat="1" applyFont="1" applyFill="1" applyBorder="1" applyAlignment="1">
      <alignment/>
    </xf>
    <xf numFmtId="172" fontId="7" fillId="35" borderId="10" xfId="42" applyNumberFormat="1" applyFont="1" applyFill="1" applyBorder="1" applyAlignment="1">
      <alignment vertical="center" wrapText="1"/>
    </xf>
    <xf numFmtId="49" fontId="8" fillId="0" borderId="13" xfId="0" applyNumberFormat="1" applyFont="1" applyBorder="1" applyAlignment="1">
      <alignment horizontal="center"/>
    </xf>
    <xf numFmtId="172" fontId="11" fillId="32" borderId="0" xfId="42" applyNumberFormat="1" applyFont="1" applyFill="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0" fontId="0" fillId="0" borderId="10" xfId="0" applyFill="1" applyBorder="1" applyAlignment="1">
      <alignment wrapText="1"/>
    </xf>
    <xf numFmtId="49" fontId="11" fillId="32" borderId="10" xfId="0" applyNumberFormat="1" applyFont="1" applyFill="1" applyBorder="1" applyAlignment="1" applyProtection="1">
      <alignment horizontal="center" vertical="center" wrapText="1"/>
      <protection/>
    </xf>
    <xf numFmtId="49" fontId="6" fillId="0" borderId="10" xfId="0" applyNumberFormat="1" applyFont="1" applyBorder="1" applyAlignment="1">
      <alignment horizontal="center" vertical="center" wrapText="1"/>
    </xf>
    <xf numFmtId="49" fontId="11" fillId="32" borderId="10" xfId="0" applyNumberFormat="1" applyFont="1" applyFill="1" applyBorder="1" applyAlignment="1" applyProtection="1">
      <alignment horizontal="center" vertical="center" wrapText="1"/>
      <protection locked="0"/>
    </xf>
    <xf numFmtId="49" fontId="11" fillId="32" borderId="10" xfId="0" applyNumberFormat="1" applyFont="1" applyFill="1" applyBorder="1" applyAlignment="1" applyProtection="1">
      <alignment horizontal="center" vertical="center"/>
      <protection locked="0"/>
    </xf>
    <xf numFmtId="49" fontId="11" fillId="32" borderId="11" xfId="0" applyNumberFormat="1" applyFont="1" applyFill="1" applyBorder="1" applyAlignment="1" applyProtection="1">
      <alignment vertical="center"/>
      <protection locked="0"/>
    </xf>
    <xf numFmtId="172" fontId="11" fillId="32" borderId="10" xfId="42" applyNumberFormat="1" applyFont="1" applyFill="1" applyBorder="1" applyAlignment="1" applyProtection="1">
      <alignment horizontal="center" vertical="center"/>
      <protection locked="0"/>
    </xf>
    <xf numFmtId="49" fontId="11" fillId="32" borderId="0" xfId="0" applyNumberFormat="1" applyFont="1" applyFill="1" applyAlignment="1" applyProtection="1">
      <alignment/>
      <protection locked="0"/>
    </xf>
    <xf numFmtId="49" fontId="11" fillId="32" borderId="10" xfId="0" applyNumberFormat="1" applyFont="1" applyFill="1" applyBorder="1" applyAlignment="1" applyProtection="1">
      <alignment/>
      <protection locked="0"/>
    </xf>
    <xf numFmtId="49" fontId="11" fillId="32" borderId="11" xfId="0" applyNumberFormat="1" applyFont="1" applyFill="1" applyBorder="1" applyAlignment="1" applyProtection="1">
      <alignment vertical="center" wrapText="1"/>
      <protection locked="0"/>
    </xf>
    <xf numFmtId="10" fontId="11" fillId="34" borderId="10" xfId="61" applyNumberFormat="1" applyFont="1" applyFill="1" applyBorder="1" applyAlignment="1" applyProtection="1">
      <alignment horizontal="center" vertical="center"/>
      <protection locked="0"/>
    </xf>
    <xf numFmtId="0" fontId="2" fillId="36" borderId="10" xfId="0" applyFont="1" applyFill="1" applyBorder="1" applyAlignment="1">
      <alignment wrapText="1"/>
    </xf>
    <xf numFmtId="172" fontId="6" fillId="34" borderId="10" xfId="42" applyNumberFormat="1" applyFont="1" applyFill="1" applyBorder="1" applyAlignment="1" applyProtection="1">
      <alignment horizontal="center" vertical="center"/>
      <protection locked="0"/>
    </xf>
    <xf numFmtId="172" fontId="3" fillId="32" borderId="10" xfId="42" applyNumberFormat="1" applyFont="1" applyFill="1" applyBorder="1" applyAlignment="1" applyProtection="1">
      <alignment horizontal="center" vertical="center"/>
      <protection locked="0"/>
    </xf>
    <xf numFmtId="172" fontId="3" fillId="33" borderId="10" xfId="42" applyNumberFormat="1" applyFont="1" applyFill="1" applyBorder="1" applyAlignment="1" applyProtection="1">
      <alignment horizontal="center" vertical="center"/>
      <protection locked="0"/>
    </xf>
    <xf numFmtId="172" fontId="6" fillId="32" borderId="10" xfId="42" applyNumberFormat="1" applyFont="1" applyFill="1" applyBorder="1" applyAlignment="1" applyProtection="1">
      <alignment horizontal="center" vertical="center"/>
      <protection locked="0"/>
    </xf>
    <xf numFmtId="172" fontId="3" fillId="32" borderId="10" xfId="42"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37"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10" fontId="41" fillId="34" borderId="10" xfId="61" applyNumberFormat="1" applyFont="1" applyFill="1" applyBorder="1" applyAlignment="1" applyProtection="1">
      <alignment horizontal="center" vertical="center"/>
      <protection locked="0"/>
    </xf>
    <xf numFmtId="172" fontId="41" fillId="32" borderId="10" xfId="42" applyNumberFormat="1" applyFont="1" applyFill="1" applyBorder="1" applyAlignment="1" applyProtection="1">
      <alignment horizontal="center" vertical="center"/>
      <protection locked="0"/>
    </xf>
    <xf numFmtId="172" fontId="17" fillId="32" borderId="10" xfId="42" applyNumberFormat="1" applyFont="1" applyFill="1" applyBorder="1" applyAlignment="1" applyProtection="1">
      <alignment horizontal="center" vertical="center"/>
      <protection locked="0"/>
    </xf>
    <xf numFmtId="172" fontId="20" fillId="32" borderId="10" xfId="42" applyNumberFormat="1" applyFont="1" applyFill="1" applyBorder="1" applyAlignment="1" applyProtection="1">
      <alignment horizontal="center" vertical="center"/>
      <protection locked="0"/>
    </xf>
    <xf numFmtId="172" fontId="14" fillId="32" borderId="10" xfId="42" applyNumberFormat="1" applyFont="1" applyFill="1" applyBorder="1" applyAlignment="1" applyProtection="1">
      <alignment horizontal="center" vertical="center"/>
      <protection locked="0"/>
    </xf>
    <xf numFmtId="172" fontId="22" fillId="32" borderId="10" xfId="42" applyNumberFormat="1" applyFont="1" applyFill="1" applyBorder="1" applyAlignment="1" applyProtection="1">
      <alignment horizontal="center" vertical="center"/>
      <protection locked="0"/>
    </xf>
    <xf numFmtId="49" fontId="18" fillId="32"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2" borderId="0" xfId="0" applyNumberFormat="1" applyFont="1" applyFill="1" applyAlignment="1" applyProtection="1">
      <alignment/>
      <protection/>
    </xf>
    <xf numFmtId="49" fontId="0" fillId="32" borderId="0" xfId="0" applyNumberFormat="1" applyFont="1" applyFill="1" applyAlignment="1" applyProtection="1">
      <alignment horizontal="center"/>
      <protection/>
    </xf>
    <xf numFmtId="49" fontId="43" fillId="0" borderId="0" xfId="0" applyNumberFormat="1" applyFont="1" applyAlignment="1">
      <alignment/>
    </xf>
    <xf numFmtId="49" fontId="10" fillId="0" borderId="0" xfId="0" applyNumberFormat="1" applyFont="1" applyFill="1" applyAlignment="1">
      <alignment/>
    </xf>
    <xf numFmtId="172"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2" borderId="10" xfId="0" applyNumberFormat="1" applyFont="1" applyFill="1" applyBorder="1" applyAlignment="1" applyProtection="1">
      <alignment horizontal="left"/>
      <protection locked="0"/>
    </xf>
    <xf numFmtId="172" fontId="10" fillId="0" borderId="13" xfId="42" applyNumberFormat="1" applyFont="1" applyFill="1" applyBorder="1" applyAlignment="1">
      <alignment wrapText="1"/>
    </xf>
    <xf numFmtId="172" fontId="9" fillId="0" borderId="0" xfId="42" applyNumberFormat="1" applyFont="1" applyFill="1" applyAlignment="1">
      <alignment/>
    </xf>
    <xf numFmtId="172" fontId="9" fillId="0" borderId="0" xfId="42" applyNumberFormat="1" applyFont="1" applyAlignment="1">
      <alignment/>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0" fillId="0" borderId="0" xfId="0" applyNumberFormat="1" applyFont="1" applyBorder="1" applyAlignment="1" applyProtection="1">
      <alignment/>
      <protection locked="0"/>
    </xf>
    <xf numFmtId="49" fontId="10" fillId="0" borderId="0" xfId="0" applyNumberFormat="1" applyFont="1" applyFill="1" applyBorder="1" applyAlignment="1">
      <alignment vertical="center" wrapText="1"/>
    </xf>
    <xf numFmtId="172" fontId="9" fillId="32" borderId="0" xfId="42" applyNumberFormat="1" applyFont="1" applyFill="1" applyBorder="1" applyAlignment="1">
      <alignment horizontal="center" wrapText="1"/>
    </xf>
    <xf numFmtId="172" fontId="10" fillId="32" borderId="0" xfId="42" applyNumberFormat="1" applyFont="1" applyFill="1" applyBorder="1" applyAlignment="1">
      <alignment horizontal="center"/>
    </xf>
    <xf numFmtId="49" fontId="10" fillId="0" borderId="0" xfId="0" applyNumberFormat="1" applyFont="1" applyFill="1" applyBorder="1" applyAlignment="1">
      <alignment/>
    </xf>
    <xf numFmtId="49" fontId="10" fillId="32" borderId="0" xfId="0" applyNumberFormat="1" applyFont="1" applyFill="1" applyBorder="1" applyAlignment="1">
      <alignment/>
    </xf>
    <xf numFmtId="43" fontId="9" fillId="0" borderId="0" xfId="42" applyFont="1" applyAlignment="1">
      <alignment/>
    </xf>
    <xf numFmtId="0" fontId="11" fillId="0" borderId="10" xfId="0" applyFont="1" applyBorder="1" applyAlignment="1" applyProtection="1">
      <alignment wrapText="1"/>
      <protection locked="0"/>
    </xf>
    <xf numFmtId="172" fontId="10" fillId="0" borderId="13" xfId="42" applyNumberFormat="1" applyFont="1" applyBorder="1" applyAlignment="1">
      <alignment/>
    </xf>
    <xf numFmtId="172" fontId="3" fillId="32" borderId="10" xfId="42" applyNumberFormat="1" applyFont="1" applyFill="1" applyBorder="1" applyAlignment="1" applyProtection="1">
      <alignment horizontal="center"/>
      <protection locked="0"/>
    </xf>
    <xf numFmtId="0" fontId="5" fillId="0" borderId="10" xfId="0" applyFont="1" applyBorder="1" applyAlignment="1" applyProtection="1">
      <alignment horizontal="center"/>
      <protection locked="0"/>
    </xf>
    <xf numFmtId="0" fontId="5" fillId="32" borderId="10" xfId="0" applyFont="1" applyFill="1" applyBorder="1" applyAlignment="1" applyProtection="1">
      <alignment horizontal="left"/>
      <protection locked="0"/>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0" fontId="25" fillId="0" borderId="0" xfId="0" applyFont="1" applyAlignment="1" applyProtection="1">
      <alignment horizontal="center"/>
      <protection locked="0"/>
    </xf>
    <xf numFmtId="0" fontId="27" fillId="0" borderId="10" xfId="0" applyFont="1" applyBorder="1" applyAlignment="1" applyProtection="1">
      <alignment horizontal="center"/>
      <protection locked="0"/>
    </xf>
    <xf numFmtId="0" fontId="27" fillId="32" borderId="10" xfId="0" applyFont="1" applyFill="1" applyBorder="1" applyAlignment="1" applyProtection="1">
      <alignment horizontal="left"/>
      <protection locked="0"/>
    </xf>
    <xf numFmtId="0" fontId="24" fillId="0" borderId="0" xfId="0" applyFont="1" applyAlignment="1" applyProtection="1">
      <alignment/>
      <protection locked="0"/>
    </xf>
    <xf numFmtId="0" fontId="27" fillId="0" borderId="17" xfId="0" applyFont="1" applyBorder="1" applyAlignment="1" applyProtection="1">
      <alignment horizontal="center"/>
      <protection locked="0"/>
    </xf>
    <xf numFmtId="172" fontId="26" fillId="32" borderId="10" xfId="42" applyNumberFormat="1" applyFont="1" applyFill="1" applyBorder="1" applyAlignment="1" applyProtection="1">
      <alignment horizontal="center"/>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25"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2" borderId="10" xfId="0" applyFont="1" applyFill="1" applyBorder="1" applyAlignment="1" applyProtection="1">
      <alignment horizontal="center" vertical="center" wrapText="1"/>
      <protection locked="0"/>
    </xf>
    <xf numFmtId="49" fontId="14" fillId="0" borderId="13" xfId="58" applyNumberFormat="1" applyFont="1" applyFill="1" applyBorder="1" applyAlignment="1">
      <alignment vertical="center" wrapText="1"/>
      <protection/>
    </xf>
    <xf numFmtId="0" fontId="5" fillId="0" borderId="0" xfId="58" applyFont="1" applyBorder="1" applyAlignment="1">
      <alignment wrapText="1"/>
      <protection/>
    </xf>
    <xf numFmtId="0" fontId="21" fillId="0" borderId="0" xfId="58" applyFont="1" applyBorder="1" applyAlignment="1">
      <alignment vertical="center" wrapText="1"/>
      <protection/>
    </xf>
    <xf numFmtId="49" fontId="18" fillId="32" borderId="0" xfId="0" applyNumberFormat="1" applyFont="1" applyFill="1" applyAlignment="1" applyProtection="1">
      <alignment/>
      <protection/>
    </xf>
    <xf numFmtId="172" fontId="11" fillId="34" borderId="10" xfId="42" applyNumberFormat="1" applyFont="1" applyFill="1" applyBorder="1" applyAlignment="1" applyProtection="1">
      <alignment horizontal="center" vertical="center"/>
      <protection/>
    </xf>
    <xf numFmtId="172" fontId="41" fillId="34" borderId="10" xfId="42" applyNumberFormat="1" applyFont="1" applyFill="1" applyBorder="1" applyAlignment="1" applyProtection="1">
      <alignment horizontal="center" vertical="center"/>
      <protection/>
    </xf>
    <xf numFmtId="0" fontId="41" fillId="0" borderId="10" xfId="0" applyFont="1" applyBorder="1" applyAlignment="1">
      <alignment/>
    </xf>
    <xf numFmtId="0" fontId="41" fillId="0" borderId="10" xfId="0" applyFont="1" applyFill="1" applyBorder="1" applyAlignment="1">
      <alignment/>
    </xf>
    <xf numFmtId="172" fontId="6" fillId="32" borderId="12" xfId="42" applyNumberFormat="1" applyFont="1" applyFill="1" applyBorder="1" applyAlignment="1" applyProtection="1">
      <alignment horizontal="center" vertical="center"/>
      <protection locked="0"/>
    </xf>
    <xf numFmtId="172" fontId="3" fillId="32" borderId="12" xfId="42" applyNumberFormat="1" applyFont="1" applyFill="1" applyBorder="1" applyAlignment="1" applyProtection="1">
      <alignment horizontal="center" vertical="center"/>
      <protection locked="0"/>
    </xf>
    <xf numFmtId="172" fontId="45" fillId="0" borderId="10" xfId="42" applyNumberFormat="1" applyFont="1" applyBorder="1" applyAlignment="1">
      <alignment/>
    </xf>
    <xf numFmtId="172" fontId="45" fillId="33" borderId="10" xfId="42" applyNumberFormat="1" applyFont="1" applyFill="1" applyBorder="1" applyAlignment="1">
      <alignment/>
    </xf>
    <xf numFmtId="172" fontId="21" fillId="0" borderId="10" xfId="42" applyNumberFormat="1" applyFont="1" applyBorder="1" applyAlignment="1">
      <alignment/>
    </xf>
    <xf numFmtId="172" fontId="21" fillId="33" borderId="10" xfId="42" applyNumberFormat="1" applyFont="1" applyFill="1" applyBorder="1" applyAlignment="1">
      <alignment/>
    </xf>
    <xf numFmtId="49" fontId="5" fillId="37" borderId="10" xfId="0" applyNumberFormat="1" applyFont="1" applyFill="1" applyBorder="1" applyAlignment="1" applyProtection="1">
      <alignment horizontal="center" vertical="center"/>
      <protection/>
    </xf>
    <xf numFmtId="49" fontId="5" fillId="37" borderId="10" xfId="0" applyNumberFormat="1" applyFont="1" applyFill="1" applyBorder="1" applyAlignment="1" applyProtection="1">
      <alignment horizontal="center" vertical="center" wrapText="1"/>
      <protection/>
    </xf>
    <xf numFmtId="0" fontId="2" fillId="37" borderId="10" xfId="0" applyFont="1" applyFill="1" applyBorder="1" applyAlignment="1">
      <alignment horizontal="center"/>
    </xf>
    <xf numFmtId="0" fontId="21" fillId="0" borderId="10" xfId="0" applyFont="1" applyBorder="1" applyAlignment="1">
      <alignment horizontal="center"/>
    </xf>
    <xf numFmtId="0" fontId="21" fillId="32" borderId="10" xfId="0" applyFont="1" applyFill="1" applyBorder="1" applyAlignment="1">
      <alignment horizontal="left"/>
    </xf>
    <xf numFmtId="0" fontId="21" fillId="0" borderId="10" xfId="0" applyFont="1" applyBorder="1" applyAlignment="1">
      <alignment/>
    </xf>
    <xf numFmtId="0" fontId="21" fillId="33" borderId="10" xfId="0" applyFont="1" applyFill="1" applyBorder="1" applyAlignment="1">
      <alignment/>
    </xf>
    <xf numFmtId="0" fontId="21" fillId="0" borderId="10" xfId="0" applyFont="1" applyFill="1" applyBorder="1" applyAlignment="1">
      <alignment horizontal="left"/>
    </xf>
    <xf numFmtId="172" fontId="40" fillId="37" borderId="10" xfId="42" applyNumberFormat="1" applyFont="1" applyFill="1" applyBorder="1" applyAlignment="1">
      <alignment horizontal="center"/>
    </xf>
    <xf numFmtId="172" fontId="5" fillId="37" borderId="10" xfId="42" applyNumberFormat="1" applyFont="1" applyFill="1" applyBorder="1" applyAlignment="1">
      <alignment horizontal="center"/>
    </xf>
    <xf numFmtId="0" fontId="5" fillId="37" borderId="10" xfId="0" applyFont="1" applyFill="1" applyBorder="1" applyAlignment="1">
      <alignment horizontal="center"/>
    </xf>
    <xf numFmtId="172" fontId="2" fillId="37" borderId="10" xfId="0" applyNumberFormat="1" applyFont="1" applyFill="1" applyBorder="1" applyAlignment="1">
      <alignment horizontal="center"/>
    </xf>
    <xf numFmtId="0" fontId="11" fillId="32" borderId="10" xfId="0" applyFont="1" applyFill="1" applyBorder="1" applyAlignment="1">
      <alignment horizontal="left"/>
    </xf>
    <xf numFmtId="0" fontId="11" fillId="0" borderId="10" xfId="0" applyFont="1" applyFill="1" applyBorder="1" applyAlignment="1">
      <alignment horizontal="left"/>
    </xf>
    <xf numFmtId="172" fontId="11" fillId="32" borderId="10" xfId="44" applyNumberFormat="1" applyFont="1" applyFill="1" applyBorder="1" applyAlignment="1" applyProtection="1">
      <alignment horizontal="center" vertical="center"/>
      <protection locked="0"/>
    </xf>
    <xf numFmtId="172" fontId="11" fillId="32" borderId="10" xfId="44" applyNumberFormat="1" applyFont="1" applyFill="1" applyBorder="1" applyAlignment="1" applyProtection="1">
      <alignment horizontal="center"/>
      <protection locked="0"/>
    </xf>
    <xf numFmtId="49" fontId="11" fillId="32" borderId="10" xfId="0" applyNumberFormat="1" applyFont="1" applyFill="1" applyBorder="1" applyAlignment="1" applyProtection="1">
      <alignment vertical="center"/>
      <protection locked="0"/>
    </xf>
    <xf numFmtId="173" fontId="2" fillId="37" borderId="10" xfId="0" applyNumberFormat="1" applyFont="1" applyFill="1" applyBorder="1" applyAlignment="1">
      <alignment horizontal="center"/>
    </xf>
    <xf numFmtId="49" fontId="5" fillId="37" borderId="10" xfId="0" applyNumberFormat="1" applyFont="1" applyFill="1" applyBorder="1" applyAlignment="1" applyProtection="1">
      <alignment horizontal="center" vertical="center" wrapText="1"/>
      <protection/>
    </xf>
    <xf numFmtId="172" fontId="45" fillId="33" borderId="10" xfId="44" applyNumberFormat="1" applyFont="1" applyFill="1" applyBorder="1" applyAlignment="1" applyProtection="1">
      <alignment horizontal="center" vertical="center"/>
      <protection locked="0"/>
    </xf>
    <xf numFmtId="172" fontId="45" fillId="32" borderId="10" xfId="42" applyNumberFormat="1" applyFont="1" applyFill="1" applyBorder="1" applyAlignment="1" applyProtection="1">
      <alignment horizontal="center" vertical="center"/>
      <protection locked="0"/>
    </xf>
    <xf numFmtId="49" fontId="21" fillId="0" borderId="10" xfId="0" applyNumberFormat="1" applyFont="1" applyBorder="1" applyAlignment="1">
      <alignment horizontal="center"/>
    </xf>
    <xf numFmtId="49" fontId="21" fillId="32" borderId="10" xfId="0" applyNumberFormat="1" applyFont="1" applyFill="1" applyBorder="1" applyAlignment="1">
      <alignment horizontal="left"/>
    </xf>
    <xf numFmtId="172" fontId="21" fillId="0" borderId="10" xfId="42" applyNumberFormat="1" applyFont="1" applyFill="1" applyBorder="1" applyAlignment="1">
      <alignment/>
    </xf>
    <xf numFmtId="0" fontId="0" fillId="0" borderId="0" xfId="0" applyFill="1" applyAlignment="1">
      <alignment/>
    </xf>
    <xf numFmtId="49" fontId="21" fillId="0" borderId="10" xfId="0" applyNumberFormat="1" applyFont="1" applyBorder="1" applyAlignment="1">
      <alignment horizontal="center"/>
    </xf>
    <xf numFmtId="49" fontId="21" fillId="32" borderId="10" xfId="0" applyNumberFormat="1" applyFont="1" applyFill="1" applyBorder="1" applyAlignment="1">
      <alignment horizontal="center" vertical="center" wrapText="1"/>
    </xf>
    <xf numFmtId="173" fontId="7" fillId="0" borderId="18" xfId="42" applyNumberFormat="1" applyFont="1" applyFill="1" applyBorder="1" applyAlignment="1" applyProtection="1">
      <alignment/>
      <protection locked="0"/>
    </xf>
    <xf numFmtId="172" fontId="3" fillId="32" borderId="11" xfId="42" applyNumberFormat="1" applyFont="1" applyFill="1" applyBorder="1" applyAlignment="1" applyProtection="1">
      <alignment horizontal="center" vertical="center"/>
      <protection locked="0"/>
    </xf>
    <xf numFmtId="49" fontId="3" fillId="0" borderId="0" xfId="0" applyNumberFormat="1" applyFont="1" applyBorder="1" applyAlignment="1">
      <alignment horizontal="justify" vertical="center"/>
    </xf>
    <xf numFmtId="0" fontId="11" fillId="0" borderId="10" xfId="0" applyFont="1" applyFill="1" applyBorder="1" applyAlignment="1" applyProtection="1">
      <alignment wrapText="1"/>
      <protection locked="0"/>
    </xf>
    <xf numFmtId="172" fontId="11" fillId="32" borderId="10" xfId="42" applyNumberFormat="1" applyFont="1" applyFill="1" applyBorder="1" applyAlignment="1" applyProtection="1">
      <alignment horizontal="center"/>
      <protection locked="0"/>
    </xf>
    <xf numFmtId="49" fontId="5" fillId="37" borderId="10" xfId="0" applyNumberFormat="1" applyFont="1" applyFill="1" applyBorder="1" applyAlignment="1" applyProtection="1">
      <alignment horizontal="center" vertical="center"/>
      <protection/>
    </xf>
    <xf numFmtId="172" fontId="46" fillId="37" borderId="10" xfId="42" applyNumberFormat="1" applyFont="1" applyFill="1" applyBorder="1" applyAlignment="1">
      <alignment horizontal="center"/>
    </xf>
    <xf numFmtId="0" fontId="21" fillId="0" borderId="10" xfId="0" applyFont="1" applyBorder="1" applyAlignment="1">
      <alignment horizontal="center"/>
    </xf>
    <xf numFmtId="0" fontId="21" fillId="32" borderId="10" xfId="0" applyFont="1" applyFill="1" applyBorder="1" applyAlignment="1">
      <alignment horizontal="left"/>
    </xf>
    <xf numFmtId="0" fontId="21" fillId="0" borderId="10" xfId="0" applyFont="1" applyFill="1" applyBorder="1" applyAlignment="1">
      <alignment horizontal="left"/>
    </xf>
    <xf numFmtId="0" fontId="11" fillId="32" borderId="10" xfId="0" applyFont="1" applyFill="1" applyBorder="1" applyAlignment="1">
      <alignment horizontal="left"/>
    </xf>
    <xf numFmtId="0" fontId="11" fillId="0" borderId="10" xfId="0" applyFont="1" applyFill="1" applyBorder="1" applyAlignment="1">
      <alignment horizontal="left"/>
    </xf>
    <xf numFmtId="49" fontId="11" fillId="32" borderId="10" xfId="0" applyNumberFormat="1" applyFont="1" applyFill="1" applyBorder="1" applyAlignment="1" applyProtection="1">
      <alignment vertical="center"/>
      <protection locked="0"/>
    </xf>
    <xf numFmtId="49" fontId="21" fillId="32" borderId="10" xfId="0" applyNumberFormat="1" applyFont="1" applyFill="1" applyBorder="1" applyAlignment="1" applyProtection="1">
      <alignment horizontal="center" vertical="center"/>
      <protection/>
    </xf>
    <xf numFmtId="49" fontId="21" fillId="32" borderId="10" xfId="0" applyNumberFormat="1" applyFont="1" applyFill="1" applyBorder="1" applyAlignment="1">
      <alignment horizontal="left"/>
    </xf>
    <xf numFmtId="172" fontId="3" fillId="32" borderId="10" xfId="42" applyNumberFormat="1" applyFont="1" applyFill="1" applyBorder="1" applyAlignment="1" applyProtection="1">
      <alignment horizontal="center"/>
      <protection locked="0"/>
    </xf>
    <xf numFmtId="49" fontId="8" fillId="33" borderId="10" xfId="0" applyNumberFormat="1" applyFont="1" applyFill="1" applyBorder="1" applyAlignment="1" applyProtection="1">
      <alignment horizontal="center"/>
      <protection locked="0"/>
    </xf>
    <xf numFmtId="49" fontId="42" fillId="33" borderId="10" xfId="0" applyNumberFormat="1" applyFont="1" applyFill="1" applyBorder="1" applyAlignment="1" applyProtection="1">
      <alignment horizontal="center" vertical="center" wrapText="1"/>
      <protection locked="0"/>
    </xf>
    <xf numFmtId="49" fontId="8" fillId="0" borderId="10" xfId="0" applyNumberFormat="1" applyFont="1" applyBorder="1" applyAlignment="1" applyProtection="1">
      <alignment horizontal="center"/>
      <protection locked="0"/>
    </xf>
    <xf numFmtId="49" fontId="11" fillId="32" borderId="10" xfId="0" applyNumberFormat="1" applyFont="1" applyFill="1" applyBorder="1" applyAlignment="1" applyProtection="1">
      <alignment horizontal="left"/>
      <protection locked="0"/>
    </xf>
    <xf numFmtId="49" fontId="8" fillId="33" borderId="10" xfId="0" applyNumberFormat="1" applyFont="1" applyFill="1" applyBorder="1" applyAlignment="1" applyProtection="1">
      <alignment horizontal="left"/>
      <protection locked="0"/>
    </xf>
    <xf numFmtId="49" fontId="5" fillId="33"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protection locked="0"/>
    </xf>
    <xf numFmtId="0" fontId="21" fillId="33" borderId="10" xfId="0" applyFont="1" applyFill="1" applyBorder="1" applyAlignment="1">
      <alignment horizontal="center"/>
    </xf>
    <xf numFmtId="172" fontId="8" fillId="34" borderId="10" xfId="42" applyNumberFormat="1" applyFont="1" applyFill="1" applyBorder="1" applyAlignment="1" applyProtection="1">
      <alignment horizontal="center" vertical="center"/>
      <protection/>
    </xf>
    <xf numFmtId="10" fontId="8" fillId="34" borderId="10" xfId="61" applyNumberFormat="1" applyFont="1" applyFill="1" applyBorder="1" applyAlignment="1" applyProtection="1">
      <alignment horizontal="center" vertical="center"/>
      <protection locked="0"/>
    </xf>
    <xf numFmtId="49" fontId="8" fillId="32"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left" vertical="center" wrapText="1"/>
      <protection/>
    </xf>
    <xf numFmtId="10" fontId="11" fillId="34" borderId="10" xfId="61" applyNumberFormat="1" applyFont="1" applyFill="1" applyBorder="1" applyAlignment="1" applyProtection="1">
      <alignment horizontal="center" vertical="center"/>
      <protection locked="0"/>
    </xf>
    <xf numFmtId="172" fontId="11" fillId="34" borderId="10" xfId="42" applyNumberFormat="1" applyFont="1" applyFill="1" applyBorder="1" applyAlignment="1" applyProtection="1">
      <alignment horizontal="center" vertical="center"/>
      <protection/>
    </xf>
    <xf numFmtId="172" fontId="11" fillId="0" borderId="10" xfId="42" applyNumberFormat="1" applyFont="1" applyBorder="1" applyAlignment="1">
      <alignment/>
    </xf>
    <xf numFmtId="172" fontId="11" fillId="35" borderId="10" xfId="42" applyNumberFormat="1" applyFont="1" applyFill="1" applyBorder="1" applyAlignment="1" applyProtection="1">
      <alignment horizontal="center" vertical="center"/>
      <protection/>
    </xf>
    <xf numFmtId="172" fontId="11" fillId="0" borderId="10" xfId="42" applyNumberFormat="1" applyFont="1" applyFill="1" applyBorder="1" applyAlignment="1">
      <alignment/>
    </xf>
    <xf numFmtId="172" fontId="11" fillId="0" borderId="0" xfId="42" applyNumberFormat="1" applyFont="1" applyAlignment="1">
      <alignment/>
    </xf>
    <xf numFmtId="172" fontId="8" fillId="35" borderId="10" xfId="42" applyNumberFormat="1" applyFont="1" applyFill="1" applyBorder="1" applyAlignment="1" applyProtection="1">
      <alignment horizontal="center" vertical="center"/>
      <protection/>
    </xf>
    <xf numFmtId="2" fontId="45" fillId="4" borderId="10" xfId="0" applyNumberFormat="1" applyFont="1" applyFill="1" applyBorder="1" applyAlignment="1">
      <alignment horizontal="center"/>
    </xf>
    <xf numFmtId="172" fontId="45" fillId="33" borderId="10" xfId="42" applyNumberFormat="1" applyFont="1" applyFill="1" applyBorder="1" applyAlignment="1">
      <alignment/>
    </xf>
    <xf numFmtId="172" fontId="45" fillId="32" borderId="10" xfId="42" applyNumberFormat="1" applyFont="1" applyFill="1" applyBorder="1" applyAlignment="1">
      <alignment/>
    </xf>
    <xf numFmtId="49" fontId="8" fillId="33" borderId="10" xfId="0" applyNumberFormat="1" applyFont="1" applyFill="1" applyBorder="1" applyAlignment="1" applyProtection="1">
      <alignment horizontal="center" wrapText="1"/>
      <protection locked="0"/>
    </xf>
    <xf numFmtId="49" fontId="8" fillId="33" borderId="10" xfId="0" applyNumberFormat="1" applyFont="1" applyFill="1" applyBorder="1" applyAlignment="1" applyProtection="1">
      <alignment horizontal="left" wrapText="1"/>
      <protection locked="0"/>
    </xf>
    <xf numFmtId="172" fontId="8" fillId="33" borderId="10" xfId="42" applyNumberFormat="1" applyFont="1" applyFill="1" applyBorder="1" applyAlignment="1" applyProtection="1">
      <alignment horizontal="center" wrapText="1"/>
      <protection locked="0"/>
    </xf>
    <xf numFmtId="172" fontId="21" fillId="33" borderId="10" xfId="0" applyNumberFormat="1" applyFont="1" applyFill="1" applyBorder="1" applyAlignment="1">
      <alignment/>
    </xf>
    <xf numFmtId="172" fontId="6" fillId="33" borderId="10" xfId="42" applyNumberFormat="1" applyFont="1" applyFill="1" applyBorder="1" applyAlignment="1" applyProtection="1">
      <alignment horizontal="center" vertical="center"/>
      <protection locked="0"/>
    </xf>
    <xf numFmtId="49" fontId="18" fillId="0" borderId="0" xfId="0" applyNumberFormat="1" applyFont="1" applyAlignment="1" applyProtection="1">
      <alignment/>
      <protection/>
    </xf>
    <xf numFmtId="172" fontId="3" fillId="32" borderId="0" xfId="0" applyNumberFormat="1" applyFont="1" applyFill="1" applyBorder="1" applyAlignment="1" applyProtection="1">
      <alignment horizontal="justify" vertical="center" wrapText="1"/>
      <protection/>
    </xf>
    <xf numFmtId="172" fontId="3" fillId="0" borderId="0" xfId="0" applyNumberFormat="1" applyFont="1" applyBorder="1" applyAlignment="1" applyProtection="1">
      <alignment horizontal="justify" vertical="center" wrapText="1"/>
      <protection/>
    </xf>
    <xf numFmtId="49" fontId="3" fillId="32" borderId="0" xfId="0" applyNumberFormat="1" applyFont="1" applyFill="1" applyBorder="1" applyAlignment="1" applyProtection="1">
      <alignment horizontal="justify" vertical="center" wrapText="1"/>
      <protection/>
    </xf>
    <xf numFmtId="0" fontId="21" fillId="0" borderId="0" xfId="0" applyFont="1" applyFill="1" applyAlignment="1">
      <alignment/>
    </xf>
    <xf numFmtId="49" fontId="21" fillId="0" borderId="0" xfId="0" applyNumberFormat="1" applyFont="1" applyFill="1" applyAlignment="1">
      <alignment/>
    </xf>
    <xf numFmtId="49" fontId="21" fillId="33" borderId="0" xfId="0" applyNumberFormat="1" applyFont="1" applyFill="1" applyAlignment="1">
      <alignment/>
    </xf>
    <xf numFmtId="172" fontId="45" fillId="0" borderId="0" xfId="42" applyNumberFormat="1" applyFont="1" applyFill="1" applyAlignment="1">
      <alignment/>
    </xf>
    <xf numFmtId="49" fontId="41" fillId="0" borderId="13" xfId="0" applyNumberFormat="1" applyFont="1" applyBorder="1" applyAlignment="1">
      <alignment vertical="center"/>
    </xf>
    <xf numFmtId="49" fontId="41" fillId="0" borderId="19" xfId="0" applyNumberFormat="1" applyFont="1" applyBorder="1" applyAlignment="1">
      <alignment vertical="center"/>
    </xf>
    <xf numFmtId="49" fontId="6" fillId="33" borderId="0" xfId="0" applyNumberFormat="1" applyFont="1" applyFill="1" applyBorder="1" applyAlignment="1">
      <alignment horizontal="center" vertical="center" wrapText="1"/>
    </xf>
    <xf numFmtId="49" fontId="13" fillId="33" borderId="0" xfId="0" applyNumberFormat="1" applyFont="1" applyFill="1" applyAlignment="1">
      <alignment horizontal="center"/>
    </xf>
    <xf numFmtId="0" fontId="48" fillId="33" borderId="0" xfId="0" applyFont="1" applyFill="1" applyAlignment="1">
      <alignment horizontal="justify" wrapText="1"/>
    </xf>
    <xf numFmtId="172" fontId="3" fillId="33" borderId="10" xfId="42" applyNumberFormat="1" applyFont="1" applyFill="1" applyBorder="1" applyAlignment="1" applyProtection="1">
      <alignment horizontal="center" vertical="center"/>
      <protection locked="0"/>
    </xf>
    <xf numFmtId="172" fontId="3" fillId="33" borderId="0" xfId="0" applyNumberFormat="1" applyFont="1" applyFill="1" applyBorder="1" applyAlignment="1">
      <alignment horizontal="left" vertical="center" wrapText="1"/>
    </xf>
    <xf numFmtId="49" fontId="15" fillId="33" borderId="0" xfId="0" applyNumberFormat="1" applyFont="1" applyFill="1" applyAlignment="1">
      <alignment horizontal="center"/>
    </xf>
    <xf numFmtId="172" fontId="46" fillId="33" borderId="10" xfId="42" applyNumberFormat="1" applyFont="1" applyFill="1" applyBorder="1" applyAlignment="1" applyProtection="1">
      <alignment horizontal="center" vertical="center"/>
      <protection/>
    </xf>
    <xf numFmtId="172" fontId="5" fillId="0" borderId="10" xfId="0" applyNumberFormat="1" applyFont="1" applyFill="1" applyBorder="1" applyAlignment="1">
      <alignment/>
    </xf>
    <xf numFmtId="0" fontId="5" fillId="0" borderId="0" xfId="0" applyFont="1" applyFill="1" applyAlignment="1">
      <alignment/>
    </xf>
    <xf numFmtId="172" fontId="2" fillId="0" borderId="10" xfId="0" applyNumberFormat="1" applyFont="1" applyFill="1" applyBorder="1" applyAlignment="1">
      <alignment horizontal="center"/>
    </xf>
    <xf numFmtId="0" fontId="2" fillId="0" borderId="10" xfId="0" applyFont="1" applyFill="1" applyBorder="1" applyAlignment="1">
      <alignment horizontal="center"/>
    </xf>
    <xf numFmtId="172" fontId="21" fillId="0" borderId="0" xfId="0" applyNumberFormat="1" applyFont="1" applyFill="1" applyAlignment="1">
      <alignment/>
    </xf>
    <xf numFmtId="0" fontId="5" fillId="0" borderId="10" xfId="0" applyFont="1" applyFill="1" applyBorder="1" applyAlignment="1">
      <alignment horizontal="center"/>
    </xf>
    <xf numFmtId="172" fontId="5" fillId="0" borderId="10" xfId="0" applyNumberFormat="1" applyFont="1" applyFill="1" applyBorder="1" applyAlignment="1">
      <alignment horizontal="center"/>
    </xf>
    <xf numFmtId="172" fontId="42" fillId="0" borderId="10" xfId="42" applyNumberFormat="1" applyFont="1" applyFill="1" applyBorder="1" applyAlignment="1">
      <alignment/>
    </xf>
    <xf numFmtId="172" fontId="46" fillId="0" borderId="11" xfId="42" applyNumberFormat="1" applyFont="1" applyFill="1" applyBorder="1" applyAlignment="1">
      <alignment/>
    </xf>
    <xf numFmtId="172" fontId="46" fillId="0" borderId="10" xfId="0" applyNumberFormat="1" applyFont="1" applyFill="1" applyBorder="1" applyAlignment="1">
      <alignment/>
    </xf>
    <xf numFmtId="172" fontId="42" fillId="0" borderId="11" xfId="42" applyNumberFormat="1" applyFont="1" applyFill="1" applyBorder="1" applyAlignment="1">
      <alignment/>
    </xf>
    <xf numFmtId="172" fontId="42" fillId="0" borderId="10" xfId="42" applyNumberFormat="1" applyFont="1" applyFill="1" applyBorder="1" applyAlignment="1">
      <alignment horizontal="center"/>
    </xf>
    <xf numFmtId="172" fontId="40" fillId="0" borderId="11" xfId="42" applyNumberFormat="1" applyFont="1" applyFill="1" applyBorder="1" applyAlignment="1">
      <alignment horizontal="center"/>
    </xf>
    <xf numFmtId="172" fontId="45" fillId="0" borderId="10" xfId="0" applyNumberFormat="1" applyFont="1" applyFill="1" applyBorder="1" applyAlignment="1">
      <alignment/>
    </xf>
    <xf numFmtId="172" fontId="41" fillId="0" borderId="10" xfId="42" applyNumberFormat="1" applyFont="1" applyFill="1" applyBorder="1" applyAlignment="1">
      <alignment/>
    </xf>
    <xf numFmtId="172" fontId="41" fillId="0" borderId="10" xfId="0" applyNumberFormat="1" applyFont="1" applyFill="1" applyBorder="1" applyAlignment="1">
      <alignment/>
    </xf>
    <xf numFmtId="172" fontId="41" fillId="0" borderId="0" xfId="42" applyNumberFormat="1" applyFont="1" applyFill="1" applyAlignment="1">
      <alignment/>
    </xf>
    <xf numFmtId="172" fontId="21" fillId="0" borderId="0" xfId="42" applyNumberFormat="1" applyFont="1" applyFill="1" applyAlignment="1">
      <alignment/>
    </xf>
    <xf numFmtId="172" fontId="45" fillId="0" borderId="0" xfId="0" applyNumberFormat="1" applyFont="1" applyFill="1" applyAlignment="1">
      <alignment/>
    </xf>
    <xf numFmtId="0" fontId="41" fillId="0" borderId="0" xfId="0" applyFont="1" applyFill="1" applyAlignment="1">
      <alignment/>
    </xf>
    <xf numFmtId="172" fontId="41" fillId="0" borderId="0" xfId="0" applyNumberFormat="1" applyFont="1" applyFill="1" applyAlignment="1">
      <alignment/>
    </xf>
    <xf numFmtId="172" fontId="46" fillId="0" borderId="20" xfId="42" applyNumberFormat="1" applyFont="1" applyFill="1" applyBorder="1" applyAlignment="1">
      <alignment horizontal="center"/>
    </xf>
    <xf numFmtId="172" fontId="42" fillId="0" borderId="20" xfId="42" applyNumberFormat="1" applyFont="1" applyFill="1" applyBorder="1" applyAlignment="1">
      <alignment horizontal="center"/>
    </xf>
    <xf numFmtId="172" fontId="42" fillId="0" borderId="11" xfId="42" applyNumberFormat="1" applyFont="1" applyFill="1" applyBorder="1" applyAlignment="1">
      <alignment horizontal="center"/>
    </xf>
    <xf numFmtId="172" fontId="40" fillId="0" borderId="20" xfId="42" applyNumberFormat="1" applyFont="1" applyFill="1" applyBorder="1" applyAlignment="1">
      <alignment horizontal="center"/>
    </xf>
    <xf numFmtId="172" fontId="46" fillId="0" borderId="10" xfId="42" applyNumberFormat="1" applyFont="1" applyFill="1" applyBorder="1" applyAlignment="1">
      <alignment horizontal="center"/>
    </xf>
    <xf numFmtId="172" fontId="41" fillId="0" borderId="11" xfId="42" applyNumberFormat="1" applyFont="1" applyFill="1" applyBorder="1" applyAlignment="1">
      <alignment/>
    </xf>
    <xf numFmtId="0" fontId="45" fillId="0" borderId="0" xfId="0" applyFont="1" applyFill="1" applyAlignment="1">
      <alignment/>
    </xf>
    <xf numFmtId="172" fontId="40" fillId="0" borderId="10" xfId="42" applyNumberFormat="1" applyFont="1" applyFill="1" applyBorder="1" applyAlignment="1">
      <alignment horizontal="center"/>
    </xf>
    <xf numFmtId="49" fontId="21" fillId="0" borderId="0" xfId="0" applyNumberFormat="1" applyFont="1" applyAlignment="1">
      <alignment/>
    </xf>
    <xf numFmtId="49" fontId="41" fillId="33" borderId="0" xfId="0" applyNumberFormat="1" applyFont="1" applyFill="1" applyAlignment="1">
      <alignment/>
    </xf>
    <xf numFmtId="49" fontId="41" fillId="0" borderId="0" xfId="0" applyNumberFormat="1" applyFont="1" applyFill="1" applyAlignment="1">
      <alignment/>
    </xf>
    <xf numFmtId="49" fontId="41" fillId="33" borderId="0" xfId="0" applyNumberFormat="1" applyFont="1" applyFill="1" applyBorder="1" applyAlignment="1">
      <alignment/>
    </xf>
    <xf numFmtId="49" fontId="11" fillId="33" borderId="10" xfId="0" applyNumberFormat="1" applyFont="1" applyFill="1" applyBorder="1" applyAlignment="1">
      <alignment horizontal="center" vertical="center" wrapText="1"/>
    </xf>
    <xf numFmtId="49" fontId="21" fillId="33" borderId="0" xfId="0" applyNumberFormat="1" applyFont="1" applyFill="1" applyBorder="1" applyAlignment="1">
      <alignment/>
    </xf>
    <xf numFmtId="49" fontId="21" fillId="0" borderId="0" xfId="0" applyNumberFormat="1" applyFont="1" applyBorder="1" applyAlignment="1">
      <alignment/>
    </xf>
    <xf numFmtId="0" fontId="21" fillId="33" borderId="0" xfId="0" applyFont="1" applyFill="1" applyAlignment="1">
      <alignment/>
    </xf>
    <xf numFmtId="0" fontId="21" fillId="0" borderId="0" xfId="0" applyFont="1" applyAlignment="1">
      <alignment/>
    </xf>
    <xf numFmtId="49" fontId="21" fillId="0" borderId="0" xfId="0" applyNumberFormat="1" applyFont="1" applyFill="1" applyAlignment="1" applyProtection="1">
      <alignment/>
      <protection locked="0"/>
    </xf>
    <xf numFmtId="173" fontId="0" fillId="0" borderId="0" xfId="0" applyNumberFormat="1" applyAlignment="1">
      <alignment/>
    </xf>
    <xf numFmtId="0" fontId="39" fillId="0" borderId="18" xfId="47" applyFont="1" applyFill="1" applyBorder="1" applyAlignment="1">
      <alignment horizontal="center" vertical="center" wrapText="1"/>
      <protection/>
    </xf>
    <xf numFmtId="172" fontId="0" fillId="0" borderId="0" xfId="42" applyNumberFormat="1" applyFont="1" applyAlignment="1">
      <alignment/>
    </xf>
    <xf numFmtId="49" fontId="11" fillId="32" borderId="0" xfId="0" applyNumberFormat="1" applyFont="1" applyFill="1" applyAlignment="1">
      <alignment/>
    </xf>
    <xf numFmtId="49" fontId="11" fillId="32" borderId="0" xfId="0" applyNumberFormat="1" applyFont="1" applyFill="1" applyAlignment="1">
      <alignment horizontal="center" vertical="center"/>
    </xf>
    <xf numFmtId="49" fontId="11" fillId="32" borderId="0" xfId="0" applyNumberFormat="1" applyFont="1" applyFill="1" applyBorder="1" applyAlignment="1">
      <alignment horizontal="center" vertical="center"/>
    </xf>
    <xf numFmtId="9" fontId="11" fillId="32" borderId="0" xfId="61" applyFont="1" applyFill="1" applyAlignment="1">
      <alignment horizontal="center" vertical="center"/>
    </xf>
    <xf numFmtId="172" fontId="11" fillId="0" borderId="10" xfId="42" applyNumberFormat="1" applyFont="1" applyFill="1" applyBorder="1" applyAlignment="1" applyProtection="1">
      <alignment horizontal="center" vertical="center"/>
      <protection/>
    </xf>
    <xf numFmtId="49" fontId="11" fillId="32" borderId="0" xfId="0" applyNumberFormat="1" applyFont="1" applyFill="1" applyBorder="1" applyAlignment="1">
      <alignment/>
    </xf>
    <xf numFmtId="49" fontId="21" fillId="0" borderId="0" xfId="0" applyNumberFormat="1" applyFont="1" applyFill="1" applyAlignment="1">
      <alignment horizontal="center" vertical="center"/>
    </xf>
    <xf numFmtId="172" fontId="42" fillId="0" borderId="10" xfId="42" applyNumberFormat="1" applyFont="1" applyFill="1" applyBorder="1" applyAlignment="1" applyProtection="1">
      <alignment horizontal="center" vertical="center" wrapText="1"/>
      <protection/>
    </xf>
    <xf numFmtId="172" fontId="46" fillId="0" borderId="0" xfId="0" applyNumberFormat="1" applyFont="1" applyFill="1" applyAlignment="1">
      <alignment/>
    </xf>
    <xf numFmtId="0" fontId="46" fillId="0" borderId="0" xfId="0" applyFont="1" applyFill="1" applyAlignment="1">
      <alignment/>
    </xf>
    <xf numFmtId="173" fontId="21" fillId="0" borderId="0" xfId="0" applyNumberFormat="1" applyFont="1" applyAlignment="1">
      <alignment/>
    </xf>
    <xf numFmtId="172" fontId="21" fillId="0" borderId="0" xfId="42" applyNumberFormat="1" applyFont="1" applyAlignment="1">
      <alignment/>
    </xf>
    <xf numFmtId="0" fontId="21" fillId="0" borderId="0" xfId="0" applyFont="1" applyAlignment="1">
      <alignment/>
    </xf>
    <xf numFmtId="0" fontId="5" fillId="0" borderId="0" xfId="0" applyFont="1" applyAlignment="1">
      <alignment/>
    </xf>
    <xf numFmtId="0" fontId="21" fillId="37" borderId="0" xfId="0" applyFont="1" applyFill="1" applyAlignment="1">
      <alignment/>
    </xf>
    <xf numFmtId="172" fontId="6" fillId="32" borderId="10" xfId="42" applyNumberFormat="1" applyFont="1" applyFill="1" applyBorder="1" applyAlignment="1" applyProtection="1">
      <alignment horizontal="center" vertical="center"/>
      <protection locked="0"/>
    </xf>
    <xf numFmtId="172" fontId="11" fillId="33" borderId="10" xfId="42" applyNumberFormat="1" applyFont="1" applyFill="1" applyBorder="1" applyAlignment="1" applyProtection="1">
      <alignment horizontal="center" vertical="center"/>
      <protection locked="0"/>
    </xf>
    <xf numFmtId="172" fontId="46" fillId="37" borderId="10" xfId="0" applyNumberFormat="1" applyFont="1" applyFill="1" applyBorder="1" applyAlignment="1">
      <alignment/>
    </xf>
    <xf numFmtId="2" fontId="46" fillId="37" borderId="10" xfId="0" applyNumberFormat="1" applyFont="1" applyFill="1" applyBorder="1" applyAlignment="1">
      <alignment horizontal="center"/>
    </xf>
    <xf numFmtId="172" fontId="45" fillId="0" borderId="10" xfId="42" applyNumberFormat="1" applyFont="1" applyBorder="1" applyAlignment="1">
      <alignment horizontal="center" vertical="center"/>
    </xf>
    <xf numFmtId="172" fontId="21" fillId="32" borderId="10" xfId="42" applyNumberFormat="1"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wrapText="1"/>
      <protection locked="0"/>
    </xf>
    <xf numFmtId="0" fontId="27" fillId="0" borderId="0" xfId="0" applyFont="1" applyAlignment="1" applyProtection="1">
      <alignment/>
      <protection locked="0"/>
    </xf>
    <xf numFmtId="172" fontId="42" fillId="0" borderId="0" xfId="42" applyNumberFormat="1" applyFont="1" applyFill="1" applyAlignment="1">
      <alignment/>
    </xf>
    <xf numFmtId="172" fontId="12" fillId="0" borderId="0" xfId="42" applyNumberFormat="1" applyFont="1" applyFill="1" applyAlignment="1">
      <alignment/>
    </xf>
    <xf numFmtId="0" fontId="12" fillId="0" borderId="0" xfId="0" applyFont="1" applyFill="1" applyAlignment="1">
      <alignment/>
    </xf>
    <xf numFmtId="0" fontId="42" fillId="0" borderId="0" xfId="0" applyFont="1" applyFill="1" applyAlignment="1">
      <alignment/>
    </xf>
    <xf numFmtId="49" fontId="21" fillId="0" borderId="0" xfId="0" applyNumberFormat="1" applyFont="1" applyFill="1" applyBorder="1" applyAlignment="1">
      <alignment horizontal="center" vertical="center"/>
    </xf>
    <xf numFmtId="172" fontId="11" fillId="0" borderId="10" xfId="42" applyNumberFormat="1" applyFont="1" applyFill="1" applyBorder="1" applyAlignment="1" applyProtection="1">
      <alignment horizontal="center" vertical="center"/>
      <protection locked="0"/>
    </xf>
    <xf numFmtId="0" fontId="11" fillId="33" borderId="10" xfId="0" applyFont="1" applyFill="1" applyBorder="1" applyAlignment="1">
      <alignment horizontal="center"/>
    </xf>
    <xf numFmtId="172" fontId="21" fillId="0" borderId="10" xfId="42" applyNumberFormat="1" applyFont="1" applyFill="1" applyBorder="1" applyAlignment="1" applyProtection="1">
      <alignment horizontal="center" vertical="center"/>
      <protection locked="0"/>
    </xf>
    <xf numFmtId="172" fontId="21" fillId="32" borderId="10" xfId="42" applyNumberFormat="1" applyFont="1" applyFill="1" applyBorder="1" applyAlignment="1" applyProtection="1">
      <alignment horizontal="center" vertical="center"/>
      <protection locked="0"/>
    </xf>
    <xf numFmtId="49" fontId="21" fillId="32" borderId="10" xfId="0" applyNumberFormat="1" applyFont="1" applyFill="1" applyBorder="1" applyAlignment="1" applyProtection="1">
      <alignment horizontal="left" vertical="center" wrapText="1"/>
      <protection/>
    </xf>
    <xf numFmtId="172" fontId="45" fillId="33" borderId="10" xfId="42" applyNumberFormat="1" applyFont="1" applyFill="1" applyBorder="1" applyAlignment="1" applyProtection="1">
      <alignment horizontal="center" vertical="center"/>
      <protection locked="0"/>
    </xf>
    <xf numFmtId="49" fontId="21" fillId="0" borderId="10" xfId="0" applyNumberFormat="1" applyFont="1" applyFill="1" applyBorder="1" applyAlignment="1">
      <alignment horizontal="center"/>
    </xf>
    <xf numFmtId="49" fontId="21" fillId="0" borderId="10" xfId="0" applyNumberFormat="1" applyFont="1" applyFill="1" applyBorder="1" applyAlignment="1">
      <alignment horizontal="left"/>
    </xf>
    <xf numFmtId="2" fontId="21" fillId="0" borderId="0" xfId="0" applyNumberFormat="1" applyFont="1" applyFill="1" applyAlignment="1">
      <alignment/>
    </xf>
    <xf numFmtId="172" fontId="5" fillId="0" borderId="0" xfId="0" applyNumberFormat="1" applyFont="1" applyFill="1" applyAlignment="1">
      <alignment/>
    </xf>
    <xf numFmtId="172" fontId="5" fillId="33" borderId="10" xfId="0" applyNumberFormat="1" applyFont="1" applyFill="1" applyBorder="1" applyAlignment="1">
      <alignment horizontal="center"/>
    </xf>
    <xf numFmtId="172" fontId="11" fillId="33" borderId="17" xfId="42" applyNumberFormat="1" applyFont="1" applyFill="1" applyBorder="1" applyAlignment="1" applyProtection="1">
      <alignment vertical="center" wrapText="1"/>
      <protection locked="0"/>
    </xf>
    <xf numFmtId="172" fontId="45" fillId="33" borderId="17" xfId="42" applyNumberFormat="1" applyFont="1" applyFill="1" applyBorder="1" applyAlignment="1" applyProtection="1">
      <alignment vertical="center" wrapText="1"/>
      <protection locked="0"/>
    </xf>
    <xf numFmtId="0" fontId="45" fillId="37" borderId="0" xfId="0" applyFont="1" applyFill="1" applyAlignment="1">
      <alignment/>
    </xf>
    <xf numFmtId="0" fontId="45" fillId="0" borderId="0" xfId="0" applyFont="1" applyAlignment="1">
      <alignment/>
    </xf>
    <xf numFmtId="172" fontId="21" fillId="33" borderId="10" xfId="42" applyNumberFormat="1" applyFont="1" applyFill="1" applyBorder="1" applyAlignment="1" applyProtection="1">
      <alignment horizontal="center" vertical="center"/>
      <protection locked="0"/>
    </xf>
    <xf numFmtId="172" fontId="47" fillId="33" borderId="10" xfId="42" applyNumberFormat="1" applyFont="1" applyFill="1" applyBorder="1" applyAlignment="1">
      <alignment/>
    </xf>
    <xf numFmtId="172" fontId="11" fillId="32" borderId="10" xfId="42" applyNumberFormat="1" applyFont="1" applyFill="1" applyBorder="1" applyAlignment="1" applyProtection="1">
      <alignment horizontal="center"/>
      <protection locked="0"/>
    </xf>
    <xf numFmtId="172" fontId="21" fillId="33" borderId="16" xfId="0" applyNumberFormat="1" applyFont="1" applyFill="1" applyBorder="1" applyAlignment="1">
      <alignment/>
    </xf>
    <xf numFmtId="49" fontId="8" fillId="0" borderId="0" xfId="0" applyNumberFormat="1" applyFont="1" applyBorder="1" applyAlignment="1">
      <alignment horizontal="center"/>
    </xf>
    <xf numFmtId="172" fontId="10" fillId="0" borderId="0" xfId="42" applyNumberFormat="1" applyFont="1" applyFill="1" applyBorder="1" applyAlignment="1">
      <alignment wrapText="1"/>
    </xf>
    <xf numFmtId="172" fontId="9" fillId="0" borderId="0" xfId="42" applyNumberFormat="1" applyFont="1" applyFill="1" applyBorder="1" applyAlignment="1">
      <alignment/>
    </xf>
    <xf numFmtId="172" fontId="45" fillId="33" borderId="10" xfId="42" applyNumberFormat="1" applyFont="1" applyFill="1" applyBorder="1" applyAlignment="1">
      <alignment horizontal="center" vertical="center"/>
    </xf>
    <xf numFmtId="172" fontId="21" fillId="0" borderId="10" xfId="42" applyNumberFormat="1" applyFont="1" applyFill="1" applyBorder="1" applyAlignment="1" applyProtection="1">
      <alignment horizontal="center" vertical="center"/>
      <protection locked="0"/>
    </xf>
    <xf numFmtId="43" fontId="0" fillId="0" borderId="0" xfId="42" applyFont="1" applyFill="1" applyBorder="1" applyAlignment="1">
      <alignment horizontal="left" vertical="top" wrapText="1"/>
    </xf>
    <xf numFmtId="49" fontId="0" fillId="0" borderId="0" xfId="0" applyNumberFormat="1" applyFill="1" applyAlignment="1">
      <alignment horizontal="left" vertical="top" wrapText="1"/>
    </xf>
    <xf numFmtId="0" fontId="12" fillId="0" borderId="0" xfId="0" applyNumberFormat="1" applyFont="1" applyAlignment="1" applyProtection="1">
      <alignment horizontal="center" vertical="top" wrapText="1"/>
      <protection locked="0"/>
    </xf>
    <xf numFmtId="172" fontId="45" fillId="0" borderId="10" xfId="42" applyNumberFormat="1" applyFont="1" applyFill="1" applyBorder="1" applyAlignment="1" applyProtection="1">
      <alignment horizontal="center" vertical="center"/>
      <protection/>
    </xf>
    <xf numFmtId="172" fontId="45" fillId="33" borderId="10" xfId="42" applyNumberFormat="1" applyFont="1" applyFill="1" applyBorder="1" applyAlignment="1">
      <alignment vertical="center"/>
    </xf>
    <xf numFmtId="172" fontId="45" fillId="0" borderId="10" xfId="42" applyNumberFormat="1" applyFont="1" applyBorder="1" applyAlignment="1">
      <alignment vertical="center"/>
    </xf>
    <xf numFmtId="172" fontId="21" fillId="38" borderId="10" xfId="42" applyNumberFormat="1" applyFont="1" applyFill="1" applyBorder="1" applyAlignment="1">
      <alignment/>
    </xf>
    <xf numFmtId="172" fontId="21" fillId="38" borderId="10" xfId="44" applyNumberFormat="1" applyFont="1" applyFill="1" applyBorder="1" applyAlignment="1">
      <alignment/>
    </xf>
    <xf numFmtId="0" fontId="21" fillId="39" borderId="10" xfId="0" applyFont="1" applyFill="1" applyBorder="1" applyAlignment="1">
      <alignment/>
    </xf>
    <xf numFmtId="172" fontId="0" fillId="32" borderId="10" xfId="42" applyNumberFormat="1" applyFont="1" applyFill="1" applyBorder="1" applyAlignment="1" applyProtection="1">
      <alignment horizontal="center"/>
      <protection locked="0"/>
    </xf>
    <xf numFmtId="43" fontId="0" fillId="0" borderId="0" xfId="42" applyFont="1" applyFill="1" applyBorder="1" applyAlignment="1">
      <alignment vertical="top" wrapText="1"/>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172" fontId="41" fillId="38" borderId="10" xfId="42" applyNumberFormat="1" applyFont="1" applyFill="1" applyBorder="1" applyAlignment="1" applyProtection="1">
      <alignment horizontal="center" vertical="center"/>
      <protection/>
    </xf>
    <xf numFmtId="0" fontId="21" fillId="0" borderId="10" xfId="0" applyFont="1" applyBorder="1" applyAlignment="1">
      <alignment/>
    </xf>
    <xf numFmtId="0" fontId="21" fillId="33" borderId="10" xfId="0" applyFont="1" applyFill="1" applyBorder="1" applyAlignment="1">
      <alignment horizontal="center"/>
    </xf>
    <xf numFmtId="0" fontId="21" fillId="33" borderId="10" xfId="0" applyFont="1" applyFill="1" applyBorder="1" applyAlignment="1">
      <alignment/>
    </xf>
    <xf numFmtId="0" fontId="11" fillId="33" borderId="10" xfId="0" applyFont="1" applyFill="1" applyBorder="1" applyAlignment="1">
      <alignment/>
    </xf>
    <xf numFmtId="0" fontId="11" fillId="0" borderId="10" xfId="0" applyFont="1" applyBorder="1" applyAlignment="1">
      <alignment/>
    </xf>
    <xf numFmtId="0" fontId="21" fillId="32" borderId="10" xfId="0" applyFont="1" applyFill="1" applyBorder="1" applyAlignment="1">
      <alignment/>
    </xf>
    <xf numFmtId="0" fontId="11" fillId="0" borderId="10" xfId="0" applyFont="1" applyBorder="1" applyAlignment="1">
      <alignment horizontal="center" vertical="center"/>
    </xf>
    <xf numFmtId="0" fontId="11" fillId="33" borderId="10" xfId="0" applyFont="1" applyFill="1" applyBorder="1" applyAlignment="1">
      <alignment horizontal="center" vertical="center"/>
    </xf>
    <xf numFmtId="172" fontId="21" fillId="33" borderId="10" xfId="0" applyNumberFormat="1" applyFont="1" applyFill="1" applyBorder="1" applyAlignment="1">
      <alignment horizontal="center"/>
    </xf>
    <xf numFmtId="0" fontId="21" fillId="0" borderId="10" xfId="0" applyFont="1" applyBorder="1" applyAlignment="1">
      <alignment horizontal="center" vertical="center"/>
    </xf>
    <xf numFmtId="0" fontId="21" fillId="33"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9" fontId="35" fillId="0" borderId="0" xfId="0" applyNumberFormat="1" applyFont="1" applyFill="1" applyBorder="1" applyAlignment="1" applyProtection="1">
      <alignment/>
      <protection/>
    </xf>
    <xf numFmtId="49" fontId="35" fillId="0" borderId="0" xfId="0" applyNumberFormat="1" applyFont="1" applyFill="1" applyAlignment="1" applyProtection="1">
      <alignment horizontal="center"/>
      <protection/>
    </xf>
    <xf numFmtId="0" fontId="9" fillId="0" borderId="0" xfId="0" applyFont="1" applyFill="1" applyAlignment="1" applyProtection="1">
      <alignment horizontal="center" wrapText="1"/>
      <protection/>
    </xf>
    <xf numFmtId="49" fontId="10" fillId="0" borderId="0" xfId="0" applyNumberFormat="1" applyFont="1" applyFill="1" applyBorder="1" applyAlignment="1" applyProtection="1">
      <alignment wrapText="1"/>
      <protection locked="0"/>
    </xf>
    <xf numFmtId="49" fontId="21" fillId="0" borderId="0" xfId="0" applyNumberFormat="1" applyFont="1" applyFill="1" applyAlignment="1" applyProtection="1">
      <alignment horizontal="center"/>
      <protection locked="0"/>
    </xf>
    <xf numFmtId="0" fontId="9" fillId="0" borderId="0" xfId="0" applyFont="1" applyFill="1" applyAlignment="1">
      <alignment horizontal="center" wrapText="1"/>
    </xf>
    <xf numFmtId="4" fontId="21" fillId="0" borderId="0" xfId="0" applyNumberFormat="1" applyFont="1" applyFill="1" applyAlignment="1">
      <alignment/>
    </xf>
    <xf numFmtId="49" fontId="40"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21" fillId="32" borderId="0" xfId="0" applyNumberFormat="1" applyFont="1" applyFill="1" applyAlignment="1" applyProtection="1">
      <alignment horizontal="left" vertical="center"/>
      <protection locked="0"/>
    </xf>
    <xf numFmtId="49" fontId="10" fillId="0" borderId="0" xfId="0" applyNumberFormat="1" applyFont="1" applyFill="1" applyBorder="1" applyAlignment="1" applyProtection="1">
      <alignment wrapText="1"/>
      <protection/>
    </xf>
    <xf numFmtId="49" fontId="21" fillId="0" borderId="0" xfId="0" applyNumberFormat="1" applyFont="1" applyFill="1" applyBorder="1" applyAlignment="1" applyProtection="1">
      <alignment/>
      <protection/>
    </xf>
    <xf numFmtId="49" fontId="21" fillId="0" borderId="0" xfId="0" applyNumberFormat="1" applyFont="1" applyFill="1" applyBorder="1" applyAlignment="1" applyProtection="1">
      <alignment horizontal="center"/>
      <protection/>
    </xf>
    <xf numFmtId="49" fontId="10" fillId="0" borderId="0" xfId="0" applyNumberFormat="1" applyFont="1" applyFill="1" applyBorder="1" applyAlignment="1" applyProtection="1">
      <alignment/>
      <protection/>
    </xf>
    <xf numFmtId="49" fontId="21" fillId="0" borderId="0" xfId="0" applyNumberFormat="1" applyFont="1" applyFill="1" applyAlignment="1" applyProtection="1">
      <alignment/>
      <protection/>
    </xf>
    <xf numFmtId="49" fontId="21" fillId="0" borderId="0" xfId="0" applyNumberFormat="1" applyFont="1" applyFill="1" applyAlignment="1" applyProtection="1">
      <alignment horizontal="center"/>
      <protection/>
    </xf>
    <xf numFmtId="49" fontId="0" fillId="0" borderId="0" xfId="0" applyNumberFormat="1" applyFont="1" applyFill="1" applyAlignment="1" applyProtection="1">
      <alignment/>
      <protection/>
    </xf>
    <xf numFmtId="49" fontId="21" fillId="0" borderId="0" xfId="0" applyNumberFormat="1" applyFont="1" applyFill="1" applyAlignment="1" applyProtection="1">
      <alignment/>
      <protection/>
    </xf>
    <xf numFmtId="0" fontId="7" fillId="0" borderId="0" xfId="0" applyFont="1" applyFill="1" applyAlignment="1">
      <alignment/>
    </xf>
    <xf numFmtId="0" fontId="12" fillId="0" borderId="0" xfId="0" applyFont="1" applyFill="1" applyAlignment="1">
      <alignment/>
    </xf>
    <xf numFmtId="0" fontId="40" fillId="0" borderId="0" xfId="0" applyFont="1" applyFill="1" applyAlignment="1">
      <alignment/>
    </xf>
    <xf numFmtId="0" fontId="40" fillId="37" borderId="0" xfId="0" applyFont="1" applyFill="1" applyAlignment="1">
      <alignment/>
    </xf>
    <xf numFmtId="0" fontId="7" fillId="37" borderId="0" xfId="0" applyFont="1" applyFill="1" applyAlignment="1">
      <alignment/>
    </xf>
    <xf numFmtId="0" fontId="40" fillId="0" borderId="0" xfId="0" applyFont="1" applyFill="1" applyAlignment="1">
      <alignment/>
    </xf>
    <xf numFmtId="0" fontId="40" fillId="0" borderId="0" xfId="0" applyFont="1" applyAlignment="1">
      <alignment/>
    </xf>
    <xf numFmtId="172" fontId="45" fillId="0" borderId="0" xfId="0" applyNumberFormat="1" applyFont="1" applyFill="1" applyAlignment="1">
      <alignment/>
    </xf>
    <xf numFmtId="0" fontId="21" fillId="0" borderId="0" xfId="0" applyFont="1" applyFill="1" applyAlignment="1">
      <alignment/>
    </xf>
    <xf numFmtId="172" fontId="46" fillId="37" borderId="10" xfId="42" applyNumberFormat="1" applyFont="1" applyFill="1" applyBorder="1" applyAlignment="1">
      <alignment horizontal="center"/>
    </xf>
    <xf numFmtId="0" fontId="5" fillId="0" borderId="0" xfId="0" applyFont="1" applyFill="1" applyAlignment="1">
      <alignment/>
    </xf>
    <xf numFmtId="0" fontId="5" fillId="0" borderId="0" xfId="0" applyFont="1" applyAlignment="1">
      <alignment/>
    </xf>
    <xf numFmtId="172" fontId="46" fillId="37" borderId="10" xfId="42" applyNumberFormat="1" applyFont="1" applyFill="1" applyBorder="1" applyAlignment="1">
      <alignment/>
    </xf>
    <xf numFmtId="172" fontId="21" fillId="0" borderId="0" xfId="0" applyNumberFormat="1" applyFont="1" applyFill="1" applyAlignment="1">
      <alignment/>
    </xf>
    <xf numFmtId="0" fontId="5" fillId="37" borderId="0" xfId="0" applyFont="1" applyFill="1" applyAlignment="1">
      <alignment/>
    </xf>
    <xf numFmtId="172" fontId="41" fillId="0" borderId="10" xfId="42" applyNumberFormat="1" applyFont="1" applyFill="1" applyBorder="1" applyAlignment="1">
      <alignment/>
    </xf>
    <xf numFmtId="0" fontId="5" fillId="37" borderId="10" xfId="0" applyFont="1" applyFill="1" applyBorder="1" applyAlignment="1">
      <alignment horizontal="center"/>
    </xf>
    <xf numFmtId="0" fontId="46" fillId="37" borderId="10" xfId="0" applyFont="1" applyFill="1" applyBorder="1" applyAlignment="1">
      <alignment horizontal="center"/>
    </xf>
    <xf numFmtId="2" fontId="46" fillId="37" borderId="11" xfId="0" applyNumberFormat="1" applyFont="1" applyFill="1" applyBorder="1" applyAlignment="1">
      <alignment horizontal="center"/>
    </xf>
    <xf numFmtId="172" fontId="46" fillId="37" borderId="10" xfId="42" applyNumberFormat="1" applyFont="1" applyFill="1" applyBorder="1" applyAlignment="1">
      <alignment/>
    </xf>
    <xf numFmtId="2" fontId="46" fillId="37" borderId="11" xfId="0" applyNumberFormat="1" applyFont="1" applyFill="1" applyBorder="1" applyAlignment="1">
      <alignment horizontal="center"/>
    </xf>
    <xf numFmtId="2" fontId="46" fillId="37" borderId="10" xfId="0" applyNumberFormat="1" applyFont="1" applyFill="1" applyBorder="1" applyAlignment="1">
      <alignment horizontal="center"/>
    </xf>
    <xf numFmtId="0" fontId="45" fillId="0" borderId="10" xfId="0" applyFont="1" applyBorder="1" applyAlignment="1">
      <alignment/>
    </xf>
    <xf numFmtId="172" fontId="21" fillId="39" borderId="10" xfId="42" applyNumberFormat="1" applyFont="1" applyFill="1" applyBorder="1" applyAlignment="1">
      <alignment/>
    </xf>
    <xf numFmtId="0" fontId="88" fillId="0" borderId="10" xfId="0" applyFont="1" applyBorder="1" applyAlignment="1">
      <alignment/>
    </xf>
    <xf numFmtId="172" fontId="21" fillId="0" borderId="10" xfId="44" applyNumberFormat="1" applyFont="1" applyBorder="1" applyAlignment="1">
      <alignment/>
    </xf>
    <xf numFmtId="172" fontId="51" fillId="32" borderId="10" xfId="44" applyNumberFormat="1" applyFont="1" applyFill="1" applyBorder="1" applyAlignment="1" applyProtection="1">
      <alignment horizontal="center" vertical="center"/>
      <protection locked="0"/>
    </xf>
    <xf numFmtId="172" fontId="3" fillId="39" borderId="10" xfId="42" applyNumberFormat="1" applyFont="1" applyFill="1" applyBorder="1" applyAlignment="1" applyProtection="1">
      <alignment horizontal="center"/>
      <protection locked="0"/>
    </xf>
    <xf numFmtId="49" fontId="21" fillId="39" borderId="10" xfId="0" applyNumberFormat="1" applyFont="1" applyFill="1" applyBorder="1" applyAlignment="1">
      <alignment horizontal="center"/>
    </xf>
    <xf numFmtId="49" fontId="5" fillId="39" borderId="10" xfId="0" applyNumberFormat="1" applyFont="1" applyFill="1" applyBorder="1" applyAlignment="1" applyProtection="1">
      <alignment horizontal="center" vertical="center" wrapText="1"/>
      <protection/>
    </xf>
    <xf numFmtId="172" fontId="3" fillId="32" borderId="10" xfId="44" applyNumberFormat="1" applyFont="1" applyFill="1" applyBorder="1" applyAlignment="1" applyProtection="1">
      <alignment horizontal="center"/>
      <protection locked="0"/>
    </xf>
    <xf numFmtId="0" fontId="0" fillId="0" borderId="10" xfId="0" applyFont="1" applyBorder="1" applyAlignment="1">
      <alignment/>
    </xf>
    <xf numFmtId="0" fontId="88" fillId="33" borderId="10" xfId="0" applyFont="1" applyFill="1" applyBorder="1" applyAlignment="1">
      <alignment/>
    </xf>
    <xf numFmtId="172" fontId="89" fillId="32" borderId="15" xfId="42" applyNumberFormat="1" applyFont="1" applyFill="1" applyBorder="1" applyAlignment="1" applyProtection="1">
      <alignment horizontal="center" wrapText="1"/>
      <protection locked="0"/>
    </xf>
    <xf numFmtId="172" fontId="88" fillId="0" borderId="10" xfId="0" applyNumberFormat="1" applyFont="1" applyBorder="1" applyAlignment="1">
      <alignment/>
    </xf>
    <xf numFmtId="172" fontId="90" fillId="32" borderId="17" xfId="42" applyNumberFormat="1" applyFont="1" applyFill="1" applyBorder="1" applyAlignment="1" applyProtection="1">
      <alignment horizontal="center"/>
      <protection locked="0"/>
    </xf>
    <xf numFmtId="0" fontId="21" fillId="33" borderId="0" xfId="0" applyFont="1" applyFill="1" applyAlignment="1">
      <alignment/>
    </xf>
    <xf numFmtId="0" fontId="0" fillId="0" borderId="0" xfId="0" applyFont="1" applyAlignment="1">
      <alignment wrapText="1"/>
    </xf>
    <xf numFmtId="0" fontId="45" fillId="33" borderId="0" xfId="0" applyFont="1" applyFill="1" applyAlignment="1">
      <alignment/>
    </xf>
    <xf numFmtId="0" fontId="8" fillId="0" borderId="10" xfId="0" applyFont="1" applyBorder="1" applyAlignment="1" applyProtection="1">
      <alignment wrapText="1"/>
      <protection locked="0"/>
    </xf>
    <xf numFmtId="0" fontId="21" fillId="0" borderId="0" xfId="0" applyFont="1" applyFill="1" applyAlignment="1" applyProtection="1">
      <alignment/>
      <protection locked="0"/>
    </xf>
    <xf numFmtId="0" fontId="21" fillId="33" borderId="0" xfId="0" applyFont="1" applyFill="1" applyAlignment="1" applyProtection="1">
      <alignment/>
      <protection locked="0"/>
    </xf>
    <xf numFmtId="0" fontId="21" fillId="39" borderId="0" xfId="0" applyFont="1" applyFill="1" applyAlignment="1" applyProtection="1">
      <alignment/>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21" fillId="39" borderId="0" xfId="0" applyFont="1" applyFill="1" applyAlignment="1">
      <alignment/>
    </xf>
    <xf numFmtId="0" fontId="21" fillId="0" borderId="0" xfId="0" applyFont="1" applyBorder="1" applyAlignment="1">
      <alignment/>
    </xf>
    <xf numFmtId="0" fontId="0" fillId="0" borderId="0" xfId="0" applyFont="1" applyAlignment="1">
      <alignment/>
    </xf>
    <xf numFmtId="49" fontId="21" fillId="0" borderId="0" xfId="0" applyNumberFormat="1" applyFont="1" applyFill="1" applyAlignment="1" applyProtection="1">
      <alignment/>
      <protection locked="0"/>
    </xf>
    <xf numFmtId="172" fontId="5" fillId="0" borderId="10" xfId="42" applyNumberFormat="1" applyFont="1" applyFill="1" applyBorder="1" applyAlignment="1" applyProtection="1">
      <alignment horizontal="center"/>
      <protection locked="0"/>
    </xf>
    <xf numFmtId="172" fontId="21" fillId="0" borderId="10" xfId="0" applyNumberFormat="1" applyFont="1" applyFill="1" applyBorder="1" applyAlignment="1">
      <alignment/>
    </xf>
    <xf numFmtId="49" fontId="2" fillId="0" borderId="0" xfId="0" applyNumberFormat="1" applyFont="1" applyAlignment="1" applyProtection="1">
      <alignment/>
      <protection locked="0"/>
    </xf>
    <xf numFmtId="172" fontId="21" fillId="0" borderId="10" xfId="0" applyNumberFormat="1" applyFont="1" applyBorder="1" applyAlignment="1">
      <alignment/>
    </xf>
    <xf numFmtId="0" fontId="21" fillId="0" borderId="10" xfId="0" applyFont="1" applyFill="1" applyBorder="1" applyAlignment="1">
      <alignment/>
    </xf>
    <xf numFmtId="172" fontId="21" fillId="32" borderId="10" xfId="42" applyNumberFormat="1" applyFont="1" applyFill="1" applyBorder="1" applyAlignment="1" applyProtection="1">
      <alignment horizontal="center"/>
      <protection locked="0"/>
    </xf>
    <xf numFmtId="0" fontId="21" fillId="40" borderId="10" xfId="0" applyFont="1" applyFill="1" applyBorder="1" applyAlignment="1">
      <alignment/>
    </xf>
    <xf numFmtId="0" fontId="21" fillId="38" borderId="10" xfId="0" applyFont="1" applyFill="1" applyBorder="1" applyAlignment="1">
      <alignment/>
    </xf>
    <xf numFmtId="49" fontId="0" fillId="0" borderId="0" xfId="0" applyNumberFormat="1" applyFont="1" applyAlignment="1">
      <alignment horizontal="center"/>
    </xf>
    <xf numFmtId="172" fontId="2" fillId="0" borderId="10" xfId="0" applyNumberFormat="1" applyFont="1" applyFill="1" applyBorder="1" applyAlignment="1">
      <alignment horizontal="center"/>
    </xf>
    <xf numFmtId="0" fontId="2" fillId="0" borderId="10" xfId="0" applyFont="1" applyFill="1" applyBorder="1" applyAlignment="1">
      <alignment horizontal="center"/>
    </xf>
    <xf numFmtId="172" fontId="21" fillId="33" borderId="0" xfId="0" applyNumberFormat="1" applyFont="1" applyFill="1" applyAlignment="1">
      <alignment/>
    </xf>
    <xf numFmtId="0" fontId="88" fillId="0" borderId="0" xfId="0" applyFont="1" applyFill="1" applyAlignment="1">
      <alignment/>
    </xf>
    <xf numFmtId="173" fontId="21" fillId="0" borderId="0" xfId="0" applyNumberFormat="1" applyFont="1" applyFill="1" applyAlignment="1">
      <alignment/>
    </xf>
    <xf numFmtId="49" fontId="35" fillId="0" borderId="0" xfId="0" applyNumberFormat="1" applyFont="1" applyFill="1" applyBorder="1" applyAlignment="1">
      <alignment/>
    </xf>
    <xf numFmtId="49" fontId="35" fillId="0" borderId="0" xfId="0" applyNumberFormat="1" applyFont="1" applyFill="1" applyAlignment="1">
      <alignment/>
    </xf>
    <xf numFmtId="172" fontId="52" fillId="0" borderId="0" xfId="42" applyNumberFormat="1" applyFont="1" applyFill="1" applyAlignment="1">
      <alignment/>
    </xf>
    <xf numFmtId="172" fontId="41" fillId="0" borderId="10" xfId="42" applyNumberFormat="1" applyFont="1" applyFill="1" applyBorder="1" applyAlignment="1">
      <alignment horizontal="center"/>
    </xf>
    <xf numFmtId="172" fontId="45" fillId="0" borderId="20" xfId="42" applyNumberFormat="1" applyFont="1" applyFill="1" applyBorder="1" applyAlignment="1">
      <alignment horizontal="center"/>
    </xf>
    <xf numFmtId="172" fontId="45" fillId="0" borderId="10" xfId="0" applyNumberFormat="1" applyFont="1" applyFill="1" applyBorder="1" applyAlignment="1">
      <alignment/>
    </xf>
    <xf numFmtId="172" fontId="41" fillId="0" borderId="10" xfId="0" applyNumberFormat="1" applyFont="1" applyFill="1" applyBorder="1" applyAlignment="1">
      <alignment/>
    </xf>
    <xf numFmtId="0" fontId="45" fillId="0" borderId="0" xfId="0" applyFont="1" applyFill="1" applyAlignment="1">
      <alignment/>
    </xf>
    <xf numFmtId="0" fontId="36" fillId="0" borderId="11" xfId="0" applyNumberFormat="1" applyFont="1" applyFill="1" applyBorder="1" applyAlignment="1" applyProtection="1">
      <alignment horizontal="center" vertical="center" wrapText="1"/>
      <protection locked="0"/>
    </xf>
    <xf numFmtId="0" fontId="36" fillId="0" borderId="16" xfId="0" applyNumberFormat="1" applyFont="1" applyFill="1" applyBorder="1" applyAlignment="1" applyProtection="1">
      <alignment horizontal="center" vertical="center" wrapText="1"/>
      <protection locked="0"/>
    </xf>
    <xf numFmtId="49" fontId="36" fillId="0" borderId="10" xfId="0" applyNumberFormat="1" applyFont="1" applyFill="1" applyBorder="1" applyAlignment="1" applyProtection="1">
      <alignment horizontal="center" vertical="center" wrapText="1"/>
      <protection locked="0"/>
    </xf>
    <xf numFmtId="49" fontId="49"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lignment/>
    </xf>
    <xf numFmtId="49" fontId="23" fillId="0" borderId="0" xfId="0" applyNumberFormat="1" applyFont="1" applyFill="1" applyAlignment="1" applyProtection="1">
      <alignment/>
      <protection locked="0"/>
    </xf>
    <xf numFmtId="0" fontId="11" fillId="33" borderId="11" xfId="0" applyNumberFormat="1" applyFont="1" applyFill="1" applyBorder="1" applyAlignment="1" applyProtection="1">
      <alignment horizontal="center" vertical="center" wrapText="1"/>
      <protection/>
    </xf>
    <xf numFmtId="0" fontId="11" fillId="33" borderId="16" xfId="0" applyNumberFormat="1" applyFont="1" applyFill="1" applyBorder="1" applyAlignment="1" applyProtection="1">
      <alignment horizontal="center" vertical="center" wrapText="1"/>
      <protection/>
    </xf>
    <xf numFmtId="172" fontId="11" fillId="33" borderId="10" xfId="42" applyNumberFormat="1" applyFont="1" applyFill="1" applyBorder="1" applyAlignment="1">
      <alignment/>
    </xf>
    <xf numFmtId="2" fontId="11" fillId="33" borderId="10" xfId="42" applyNumberFormat="1" applyFont="1" applyFill="1" applyBorder="1" applyAlignment="1">
      <alignment/>
    </xf>
    <xf numFmtId="9" fontId="11" fillId="0" borderId="10" xfId="61" applyFont="1" applyFill="1" applyBorder="1" applyAlignment="1">
      <alignment horizontal="center" vertical="center"/>
    </xf>
    <xf numFmtId="49" fontId="11" fillId="0" borderId="0" xfId="0" applyNumberFormat="1" applyFont="1" applyFill="1" applyAlignment="1">
      <alignment/>
    </xf>
    <xf numFmtId="49" fontId="11" fillId="33" borderId="0" xfId="0" applyNumberFormat="1" applyFont="1" applyFill="1" applyAlignment="1">
      <alignment/>
    </xf>
    <xf numFmtId="172" fontId="11" fillId="33" borderId="11" xfId="42" applyNumberFormat="1" applyFont="1" applyFill="1" applyBorder="1" applyAlignment="1" applyProtection="1">
      <alignment horizontal="center" vertical="center" wrapText="1"/>
      <protection/>
    </xf>
    <xf numFmtId="172" fontId="11" fillId="33" borderId="16" xfId="42" applyNumberFormat="1" applyFont="1" applyFill="1" applyBorder="1" applyAlignment="1" applyProtection="1">
      <alignment horizontal="center" vertical="center" wrapText="1"/>
      <protection/>
    </xf>
    <xf numFmtId="172" fontId="8" fillId="0" borderId="10" xfId="42" applyNumberFormat="1" applyFont="1" applyFill="1" applyBorder="1" applyAlignment="1" applyProtection="1">
      <alignment horizontal="center" vertical="center" wrapText="1"/>
      <protection/>
    </xf>
    <xf numFmtId="172" fontId="11" fillId="0" borderId="10" xfId="42" applyNumberFormat="1" applyFont="1" applyFill="1" applyBorder="1" applyAlignment="1">
      <alignment horizontal="center" vertical="center"/>
    </xf>
    <xf numFmtId="172" fontId="11" fillId="0" borderId="0" xfId="42" applyNumberFormat="1" applyFont="1" applyFill="1" applyAlignment="1">
      <alignment/>
    </xf>
    <xf numFmtId="172" fontId="11" fillId="33" borderId="0" xfId="42" applyNumberFormat="1" applyFont="1" applyFill="1" applyAlignment="1">
      <alignment/>
    </xf>
    <xf numFmtId="49" fontId="21" fillId="0" borderId="0" xfId="0" applyNumberFormat="1" applyFont="1" applyFill="1" applyAlignment="1" applyProtection="1">
      <alignment horizontal="left" vertical="top" wrapText="1"/>
      <protection locked="0"/>
    </xf>
    <xf numFmtId="49" fontId="9" fillId="0" borderId="0" xfId="0" applyNumberFormat="1" applyFont="1" applyFill="1" applyBorder="1" applyAlignment="1" applyProtection="1">
      <alignment horizontal="center" vertical="top" wrapText="1"/>
      <protection locked="0"/>
    </xf>
    <xf numFmtId="43" fontId="21" fillId="0" borderId="0" xfId="42"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right" vertical="top" wrapText="1"/>
      <protection locked="0"/>
    </xf>
    <xf numFmtId="49" fontId="21" fillId="0" borderId="0" xfId="0" applyNumberFormat="1" applyFont="1" applyFill="1" applyAlignment="1">
      <alignment horizontal="left" vertical="top" wrapText="1"/>
    </xf>
    <xf numFmtId="43" fontId="21" fillId="0" borderId="0" xfId="42" applyFont="1" applyFill="1" applyBorder="1" applyAlignment="1">
      <alignment horizontal="left" vertical="top" wrapText="1"/>
    </xf>
    <xf numFmtId="172" fontId="45" fillId="0" borderId="0" xfId="42" applyNumberFormat="1" applyFont="1" applyFill="1" applyAlignment="1">
      <alignment horizontal="left" vertical="top" wrapText="1"/>
    </xf>
    <xf numFmtId="172" fontId="45" fillId="0" borderId="0" xfId="42" applyNumberFormat="1" applyFont="1" applyFill="1" applyBorder="1" applyAlignment="1">
      <alignment horizontal="left" vertical="top" wrapText="1"/>
    </xf>
    <xf numFmtId="2" fontId="21" fillId="0" borderId="0" xfId="42" applyNumberFormat="1" applyFont="1" applyFill="1" applyBorder="1" applyAlignment="1">
      <alignment horizontal="left" vertical="top" wrapText="1"/>
    </xf>
    <xf numFmtId="49" fontId="21" fillId="0" borderId="0" xfId="0" applyNumberFormat="1" applyFont="1" applyFill="1" applyAlignment="1" applyProtection="1">
      <alignment horizontal="left" vertical="top" wrapText="1"/>
      <protection/>
    </xf>
    <xf numFmtId="43" fontId="21" fillId="0" borderId="0" xfId="42" applyFont="1" applyFill="1" applyBorder="1" applyAlignment="1" applyProtection="1">
      <alignment horizontal="left" vertical="top" wrapText="1"/>
      <protection/>
    </xf>
    <xf numFmtId="4" fontId="21" fillId="0" borderId="0" xfId="42" applyNumberFormat="1" applyFont="1" applyFill="1" applyBorder="1" applyAlignment="1">
      <alignment horizontal="left" vertical="top" wrapText="1"/>
    </xf>
    <xf numFmtId="43" fontId="7" fillId="0" borderId="0" xfId="42" applyFont="1" applyFill="1" applyBorder="1" applyAlignment="1">
      <alignment horizontal="left" vertical="top" wrapText="1"/>
    </xf>
    <xf numFmtId="0" fontId="12" fillId="0" borderId="0" xfId="0" applyFont="1" applyBorder="1" applyAlignment="1">
      <alignment horizontal="center"/>
    </xf>
    <xf numFmtId="49" fontId="21" fillId="0" borderId="0" xfId="0" applyNumberFormat="1" applyFont="1" applyFill="1" applyBorder="1" applyAlignment="1">
      <alignment horizontal="left" vertical="top" wrapText="1"/>
    </xf>
    <xf numFmtId="49" fontId="5" fillId="0" borderId="0" xfId="0" applyNumberFormat="1" applyFont="1" applyFill="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9" fillId="0" borderId="0" xfId="0" applyFont="1" applyFill="1" applyBorder="1" applyAlignment="1">
      <alignment/>
    </xf>
    <xf numFmtId="0" fontId="10" fillId="0" borderId="0" xfId="0" applyFont="1" applyFill="1" applyBorder="1" applyAlignment="1">
      <alignment/>
    </xf>
    <xf numFmtId="172" fontId="9" fillId="0" borderId="0" xfId="42" applyNumberFormat="1" applyFont="1" applyFill="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0" xfId="0" applyNumberFormat="1" applyFont="1" applyAlignment="1" applyProtection="1">
      <alignment horizontal="center" vertical="top" wrapText="1"/>
      <protection locked="0"/>
    </xf>
    <xf numFmtId="0" fontId="9" fillId="0" borderId="0" xfId="0" applyFont="1" applyBorder="1" applyAlignment="1">
      <alignment/>
    </xf>
    <xf numFmtId="10" fontId="5" fillId="33" borderId="10" xfId="0" applyNumberFormat="1" applyFont="1" applyFill="1" applyBorder="1" applyAlignment="1">
      <alignment/>
    </xf>
    <xf numFmtId="10" fontId="5" fillId="37" borderId="10" xfId="0" applyNumberFormat="1" applyFont="1" applyFill="1" applyBorder="1" applyAlignment="1">
      <alignment horizontal="right"/>
    </xf>
    <xf numFmtId="9" fontId="21" fillId="6" borderId="10" xfId="0" applyNumberFormat="1" applyFont="1" applyFill="1" applyBorder="1" applyAlignment="1">
      <alignment/>
    </xf>
    <xf numFmtId="10" fontId="21" fillId="6" borderId="10" xfId="0" applyNumberFormat="1" applyFont="1" applyFill="1" applyBorder="1" applyAlignment="1">
      <alignment/>
    </xf>
    <xf numFmtId="10" fontId="5" fillId="6" borderId="10" xfId="0" applyNumberFormat="1" applyFont="1" applyFill="1" applyBorder="1" applyAlignment="1">
      <alignment horizontal="right"/>
    </xf>
    <xf numFmtId="49" fontId="21" fillId="0" borderId="0" xfId="0" applyNumberFormat="1" applyFont="1" applyBorder="1" applyAlignment="1">
      <alignment horizontal="center"/>
    </xf>
    <xf numFmtId="49" fontId="21" fillId="32" borderId="0" xfId="0" applyNumberFormat="1" applyFont="1" applyFill="1" applyBorder="1" applyAlignment="1">
      <alignment horizontal="left"/>
    </xf>
    <xf numFmtId="0" fontId="21" fillId="0" borderId="0" xfId="0" applyFont="1" applyBorder="1" applyAlignment="1">
      <alignment/>
    </xf>
    <xf numFmtId="172" fontId="21" fillId="32" borderId="0" xfId="42" applyNumberFormat="1" applyFont="1" applyFill="1" applyBorder="1" applyAlignment="1" applyProtection="1">
      <alignment horizontal="center" vertical="center"/>
      <protection locked="0"/>
    </xf>
    <xf numFmtId="0" fontId="0" fillId="0" borderId="13" xfId="0" applyBorder="1" applyAlignment="1">
      <alignment horizontal="left"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wrapText="1"/>
    </xf>
    <xf numFmtId="0" fontId="12" fillId="36" borderId="10" xfId="0" applyFont="1" applyFill="1" applyBorder="1" applyAlignment="1">
      <alignment horizontal="center" wrapText="1"/>
    </xf>
    <xf numFmtId="0" fontId="12" fillId="33" borderId="10" xfId="0" applyFont="1" applyFill="1" applyBorder="1" applyAlignment="1">
      <alignment horizontal="left" vertical="center" wrapText="1"/>
    </xf>
    <xf numFmtId="0" fontId="2" fillId="33" borderId="10" xfId="0" applyFont="1" applyFill="1" applyBorder="1" applyAlignment="1">
      <alignment horizontal="left"/>
    </xf>
    <xf numFmtId="49" fontId="8" fillId="32" borderId="10" xfId="0" applyNumberFormat="1" applyFont="1" applyFill="1" applyBorder="1" applyAlignment="1" applyProtection="1">
      <alignment horizontal="center" vertical="center" wrapText="1"/>
      <protection locked="0"/>
    </xf>
    <xf numFmtId="49" fontId="8" fillId="32" borderId="12" xfId="0" applyNumberFormat="1" applyFont="1" applyFill="1" applyBorder="1" applyAlignment="1" applyProtection="1">
      <alignment horizontal="center" vertical="center" wrapText="1"/>
      <protection locked="0"/>
    </xf>
    <xf numFmtId="49" fontId="8" fillId="32" borderId="21" xfId="0" applyNumberFormat="1" applyFont="1" applyFill="1" applyBorder="1" applyAlignment="1" applyProtection="1">
      <alignment horizontal="center" vertical="center" wrapText="1"/>
      <protection locked="0"/>
    </xf>
    <xf numFmtId="1" fontId="8" fillId="32" borderId="19" xfId="0" applyNumberFormat="1" applyFont="1" applyFill="1" applyBorder="1" applyAlignment="1" applyProtection="1">
      <alignment horizontal="center" vertical="center" wrapText="1"/>
      <protection locked="0"/>
    </xf>
    <xf numFmtId="1" fontId="8" fillId="32" borderId="22" xfId="0" applyNumberFormat="1" applyFont="1" applyFill="1" applyBorder="1" applyAlignment="1" applyProtection="1">
      <alignment horizontal="center" vertical="center" wrapText="1"/>
      <protection locked="0"/>
    </xf>
    <xf numFmtId="1" fontId="8" fillId="32" borderId="15"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8" fillId="32" borderId="12" xfId="0" applyNumberFormat="1" applyFont="1" applyFill="1" applyBorder="1" applyAlignment="1" applyProtection="1">
      <alignment horizontal="center" vertical="center" wrapText="1"/>
      <protection locked="0"/>
    </xf>
    <xf numFmtId="0" fontId="8" fillId="32" borderId="21" xfId="0" applyNumberFormat="1" applyFont="1" applyFill="1" applyBorder="1" applyAlignment="1" applyProtection="1">
      <alignment horizontal="center" vertical="center" wrapText="1"/>
      <protection locked="0"/>
    </xf>
    <xf numFmtId="0" fontId="8" fillId="32" borderId="17" xfId="0" applyNumberFormat="1" applyFont="1" applyFill="1" applyBorder="1" applyAlignment="1" applyProtection="1">
      <alignment horizontal="center" vertical="center" wrapText="1"/>
      <protection locked="0"/>
    </xf>
    <xf numFmtId="172"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50" fillId="0" borderId="13" xfId="42" applyNumberFormat="1" applyFont="1" applyFill="1" applyBorder="1" applyAlignment="1" applyProtection="1">
      <alignment horizontal="center" vertical="center" wrapText="1"/>
      <protection locked="0"/>
    </xf>
    <xf numFmtId="43" fontId="50"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43" fontId="9" fillId="0" borderId="0" xfId="42" applyFont="1" applyFill="1" applyAlignment="1" applyProtection="1">
      <alignment horizont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9" fontId="8" fillId="32" borderId="11" xfId="0" applyNumberFormat="1" applyFont="1" applyFill="1" applyBorder="1" applyAlignment="1" applyProtection="1">
      <alignment horizontal="center" vertical="center" wrapText="1"/>
      <protection locked="0"/>
    </xf>
    <xf numFmtId="49" fontId="8" fillId="32" borderId="20" xfId="0" applyNumberFormat="1" applyFont="1" applyFill="1" applyBorder="1" applyAlignment="1" applyProtection="1">
      <alignment horizontal="center" vertical="center" wrapText="1"/>
      <protection locked="0"/>
    </xf>
    <xf numFmtId="49" fontId="8" fillId="32" borderId="16" xfId="0" applyNumberFormat="1" applyFont="1" applyFill="1" applyBorder="1" applyAlignment="1" applyProtection="1">
      <alignment horizontal="center" vertical="center" wrapText="1"/>
      <protection locked="0"/>
    </xf>
    <xf numFmtId="0" fontId="11" fillId="32" borderId="11" xfId="0" applyNumberFormat="1" applyFont="1" applyFill="1" applyBorder="1" applyAlignment="1" applyProtection="1">
      <alignment horizontal="center" vertical="center" wrapText="1"/>
      <protection locked="0"/>
    </xf>
    <xf numFmtId="0" fontId="11" fillId="32" borderId="16" xfId="0" applyNumberFormat="1" applyFont="1" applyFill="1" applyBorder="1" applyAlignment="1" applyProtection="1">
      <alignment horizontal="center" vertical="center" wrapText="1"/>
      <protection locked="0"/>
    </xf>
    <xf numFmtId="49" fontId="21" fillId="0" borderId="0" xfId="0" applyNumberFormat="1" applyFont="1" applyFill="1" applyAlignment="1" applyProtection="1">
      <alignment horizontal="left" vertical="top" wrapText="1"/>
      <protection locked="0"/>
    </xf>
    <xf numFmtId="49" fontId="9" fillId="0" borderId="0" xfId="0" applyNumberFormat="1" applyFont="1" applyFill="1" applyBorder="1" applyAlignment="1" applyProtection="1">
      <alignment horizontal="center" vertical="top" wrapText="1"/>
      <protection locked="0"/>
    </xf>
    <xf numFmtId="43" fontId="21" fillId="0" borderId="0" xfId="42" applyFont="1" applyFill="1" applyBorder="1" applyAlignment="1" applyProtection="1">
      <alignment horizontal="left" vertical="top" wrapText="1"/>
      <protection locked="0"/>
    </xf>
    <xf numFmtId="49" fontId="15" fillId="0" borderId="23" xfId="0" applyNumberFormat="1" applyFont="1" applyFill="1" applyBorder="1" applyAlignment="1" applyProtection="1">
      <alignment horizontal="center"/>
      <protection locked="0"/>
    </xf>
    <xf numFmtId="49" fontId="8" fillId="32" borderId="17" xfId="0" applyNumberFormat="1" applyFont="1" applyFill="1" applyBorder="1" applyAlignment="1" applyProtection="1">
      <alignment horizontal="center" vertical="center" wrapText="1"/>
      <protection locked="0"/>
    </xf>
    <xf numFmtId="49" fontId="12" fillId="0" borderId="23" xfId="0" applyNumberFormat="1" applyFont="1" applyBorder="1" applyAlignment="1" applyProtection="1">
      <alignment horizontal="center" vertical="center" wrapText="1"/>
      <protection/>
    </xf>
    <xf numFmtId="49" fontId="12" fillId="0" borderId="23"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0" fontId="8" fillId="32" borderId="12" xfId="0" applyNumberFormat="1" applyFont="1" applyFill="1" applyBorder="1" applyAlignment="1" applyProtection="1">
      <alignment horizontal="center" vertical="center" wrapText="1"/>
      <protection/>
    </xf>
    <xf numFmtId="0" fontId="8" fillId="32" borderId="21" xfId="0" applyNumberFormat="1" applyFont="1" applyFill="1" applyBorder="1" applyAlignment="1" applyProtection="1">
      <alignment horizontal="center" vertical="center" wrapText="1"/>
      <protection/>
    </xf>
    <xf numFmtId="0" fontId="8" fillId="32" borderId="17" xfId="0" applyNumberFormat="1" applyFont="1" applyFill="1" applyBorder="1" applyAlignment="1" applyProtection="1">
      <alignment horizontal="center" vertical="center" wrapText="1"/>
      <protection/>
    </xf>
    <xf numFmtId="49" fontId="8" fillId="32" borderId="10" xfId="0" applyNumberFormat="1" applyFont="1" applyFill="1" applyBorder="1" applyAlignment="1" applyProtection="1">
      <alignment horizontal="center" vertical="center" wrapText="1"/>
      <protection/>
    </xf>
    <xf numFmtId="172"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9" fontId="8" fillId="0" borderId="10" xfId="0" applyNumberFormat="1" applyFont="1" applyFill="1" applyBorder="1" applyAlignment="1" applyProtection="1">
      <alignment horizontal="center" vertical="center" wrapText="1"/>
      <protection/>
    </xf>
    <xf numFmtId="1" fontId="8" fillId="32" borderId="12" xfId="0" applyNumberFormat="1" applyFont="1" applyFill="1" applyBorder="1" applyAlignment="1" applyProtection="1">
      <alignment horizontal="center" vertical="center" wrapText="1"/>
      <protection/>
    </xf>
    <xf numFmtId="1" fontId="8" fillId="32" borderId="21" xfId="0" applyNumberFormat="1" applyFont="1" applyFill="1" applyBorder="1" applyAlignment="1" applyProtection="1">
      <alignment horizontal="center" vertical="center" wrapText="1"/>
      <protection/>
    </xf>
    <xf numFmtId="1" fontId="8" fillId="32" borderId="17" xfId="0" applyNumberFormat="1" applyFont="1" applyFill="1" applyBorder="1" applyAlignment="1" applyProtection="1">
      <alignment horizontal="center" vertical="center" wrapText="1"/>
      <protection/>
    </xf>
    <xf numFmtId="0" fontId="11" fillId="32" borderId="11" xfId="0" applyNumberFormat="1" applyFont="1" applyFill="1" applyBorder="1" applyAlignment="1" applyProtection="1">
      <alignment horizontal="center" vertical="center" wrapText="1"/>
      <protection/>
    </xf>
    <xf numFmtId="0" fontId="11" fillId="32" borderId="16" xfId="0" applyNumberFormat="1" applyFont="1" applyFill="1" applyBorder="1" applyAlignment="1" applyProtection="1">
      <alignment horizontal="center" vertical="center" wrapText="1"/>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50" fillId="0" borderId="13" xfId="42" applyNumberFormat="1" applyFont="1" applyFill="1" applyBorder="1" applyAlignment="1" applyProtection="1">
      <alignment horizontal="center" vertical="center" wrapText="1"/>
      <protection/>
    </xf>
    <xf numFmtId="43" fontId="50"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49" fontId="8" fillId="32" borderId="11" xfId="0" applyNumberFormat="1" applyFont="1" applyFill="1" applyBorder="1" applyAlignment="1" applyProtection="1">
      <alignment horizontal="center" vertical="center" wrapText="1"/>
      <protection/>
    </xf>
    <xf numFmtId="49" fontId="8" fillId="32" borderId="20" xfId="0" applyNumberFormat="1" applyFont="1" applyFill="1" applyBorder="1" applyAlignment="1" applyProtection="1">
      <alignment horizontal="center" vertical="center" wrapText="1"/>
      <protection/>
    </xf>
    <xf numFmtId="49" fontId="21" fillId="0" borderId="0" xfId="0" applyNumberFormat="1" applyFont="1" applyFill="1" applyAlignment="1">
      <alignment horizontal="left" vertical="top" wrapText="1"/>
    </xf>
    <xf numFmtId="172" fontId="9" fillId="0" borderId="0" xfId="42" applyNumberFormat="1" applyFont="1" applyFill="1" applyBorder="1" applyAlignment="1" applyProtection="1">
      <alignment horizontal="center" vertical="top" wrapText="1"/>
      <protection locked="0"/>
    </xf>
    <xf numFmtId="43" fontId="21" fillId="0" borderId="0" xfId="42" applyFont="1" applyFill="1" applyBorder="1" applyAlignment="1">
      <alignment horizontal="left" vertical="top" wrapText="1"/>
    </xf>
    <xf numFmtId="172" fontId="9" fillId="0" borderId="0" xfId="42" applyNumberFormat="1" applyFont="1" applyFill="1" applyBorder="1" applyAlignment="1">
      <alignment horizontal="center"/>
    </xf>
    <xf numFmtId="49" fontId="8" fillId="32" borderId="12" xfId="0" applyNumberFormat="1" applyFont="1" applyFill="1" applyBorder="1" applyAlignment="1" applyProtection="1">
      <alignment horizontal="center" vertical="center" wrapText="1"/>
      <protection/>
    </xf>
    <xf numFmtId="49" fontId="8" fillId="32" borderId="21" xfId="0" applyNumberFormat="1" applyFont="1" applyFill="1" applyBorder="1" applyAlignment="1" applyProtection="1">
      <alignment horizontal="center" vertical="center" wrapText="1"/>
      <protection/>
    </xf>
    <xf numFmtId="49" fontId="15" fillId="0" borderId="23" xfId="0" applyNumberFormat="1" applyFont="1" applyFill="1" applyBorder="1" applyAlignment="1">
      <alignment horizontal="right"/>
    </xf>
    <xf numFmtId="49" fontId="8" fillId="32" borderId="11" xfId="0" applyNumberFormat="1" applyFont="1" applyFill="1" applyBorder="1" applyAlignment="1" applyProtection="1">
      <alignment horizontal="center" vertical="center" wrapText="1"/>
      <protection/>
    </xf>
    <xf numFmtId="49" fontId="8" fillId="32" borderId="2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9" fontId="9" fillId="0" borderId="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32" borderId="11" xfId="0" applyNumberFormat="1" applyFont="1" applyFill="1" applyBorder="1" applyAlignment="1" applyProtection="1">
      <alignment horizontal="center" vertical="center" wrapText="1"/>
      <protection/>
    </xf>
    <xf numFmtId="49" fontId="11" fillId="32" borderId="20" xfId="0" applyNumberFormat="1" applyFont="1" applyFill="1" applyBorder="1" applyAlignment="1" applyProtection="1">
      <alignment horizontal="center" vertical="center" wrapText="1"/>
      <protection/>
    </xf>
    <xf numFmtId="49" fontId="11" fillId="32" borderId="16" xfId="0" applyNumberFormat="1" applyFont="1" applyFill="1" applyBorder="1" applyAlignment="1" applyProtection="1">
      <alignment horizontal="center" vertical="center" wrapText="1"/>
      <protection/>
    </xf>
    <xf numFmtId="49" fontId="11" fillId="32" borderId="12" xfId="0" applyNumberFormat="1" applyFont="1" applyFill="1" applyBorder="1" applyAlignment="1">
      <alignment horizontal="center" vertical="center" wrapText="1"/>
    </xf>
    <xf numFmtId="49" fontId="11" fillId="32" borderId="17" xfId="0" applyNumberFormat="1" applyFont="1" applyFill="1" applyBorder="1" applyAlignment="1">
      <alignment horizontal="center" vertical="center"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0" fillId="0" borderId="23" xfId="0" applyNumberFormat="1" applyFont="1" applyFill="1" applyBorder="1" applyAlignment="1">
      <alignment horizontal="right"/>
    </xf>
    <xf numFmtId="49" fontId="0" fillId="0" borderId="0" xfId="0" applyNumberFormat="1" applyFill="1" applyAlignment="1">
      <alignment horizontal="left" vertical="top" wrapText="1"/>
    </xf>
    <xf numFmtId="49" fontId="11" fillId="32" borderId="12" xfId="0" applyNumberFormat="1" applyFont="1" applyFill="1" applyBorder="1" applyAlignment="1" applyProtection="1">
      <alignment horizontal="center" vertical="center" wrapText="1"/>
      <protection/>
    </xf>
    <xf numFmtId="49" fontId="11" fillId="32" borderId="21" xfId="0" applyNumberFormat="1" applyFont="1" applyFill="1" applyBorder="1" applyAlignment="1" applyProtection="1">
      <alignment horizontal="center" vertical="center" wrapText="1"/>
      <protection/>
    </xf>
    <xf numFmtId="49" fontId="11" fillId="32" borderId="17" xfId="0" applyNumberFormat="1" applyFont="1" applyFill="1" applyBorder="1" applyAlignment="1" applyProtection="1">
      <alignment horizontal="center" vertical="center" wrapText="1"/>
      <protection/>
    </xf>
    <xf numFmtId="0" fontId="11" fillId="32" borderId="24" xfId="0" applyNumberFormat="1" applyFont="1" applyFill="1" applyBorder="1" applyAlignment="1">
      <alignment horizontal="center" vertical="center" wrapText="1"/>
    </xf>
    <xf numFmtId="0" fontId="11" fillId="32" borderId="19" xfId="0" applyNumberFormat="1" applyFont="1" applyFill="1" applyBorder="1" applyAlignment="1">
      <alignment horizontal="center" vertical="center" wrapText="1"/>
    </xf>
    <xf numFmtId="0" fontId="11" fillId="32" borderId="25" xfId="0" applyNumberFormat="1" applyFont="1" applyFill="1" applyBorder="1" applyAlignment="1">
      <alignment horizontal="center" vertical="center" wrapText="1"/>
    </xf>
    <xf numFmtId="0" fontId="11" fillId="32" borderId="22" xfId="0" applyNumberFormat="1" applyFont="1" applyFill="1" applyBorder="1" applyAlignment="1">
      <alignment horizontal="center" vertical="center" wrapText="1"/>
    </xf>
    <xf numFmtId="0" fontId="11" fillId="32" borderId="14" xfId="0" applyNumberFormat="1" applyFont="1" applyFill="1" applyBorder="1" applyAlignment="1">
      <alignment horizontal="center" vertical="center" wrapText="1"/>
    </xf>
    <xf numFmtId="0" fontId="11" fillId="32" borderId="15" xfId="0" applyNumberFormat="1" applyFont="1" applyFill="1" applyBorder="1" applyAlignment="1">
      <alignment horizontal="center" vertical="center" wrapText="1"/>
    </xf>
    <xf numFmtId="0" fontId="11" fillId="32" borderId="12" xfId="0" applyNumberFormat="1" applyFont="1" applyFill="1" applyBorder="1" applyAlignment="1">
      <alignment horizontal="center" vertical="center" wrapText="1"/>
    </xf>
    <xf numFmtId="0" fontId="11" fillId="32" borderId="21" xfId="0" applyNumberFormat="1" applyFont="1" applyFill="1" applyBorder="1" applyAlignment="1">
      <alignment horizontal="center" vertical="center" wrapText="1"/>
    </xf>
    <xf numFmtId="0" fontId="11" fillId="32" borderId="17" xfId="0" applyNumberFormat="1" applyFont="1" applyFill="1" applyBorder="1" applyAlignment="1">
      <alignment horizontal="center" vertical="center" wrapText="1"/>
    </xf>
    <xf numFmtId="1" fontId="11" fillId="32" borderId="12" xfId="0" applyNumberFormat="1" applyFont="1" applyFill="1" applyBorder="1" applyAlignment="1">
      <alignment horizontal="center" vertical="center" wrapText="1"/>
    </xf>
    <xf numFmtId="1" fontId="11" fillId="32" borderId="21" xfId="0" applyNumberFormat="1" applyFont="1" applyFill="1" applyBorder="1" applyAlignment="1">
      <alignment horizontal="center" vertical="center" wrapText="1"/>
    </xf>
    <xf numFmtId="1" fontId="11" fillId="32" borderId="17" xfId="0" applyNumberFormat="1" applyFont="1" applyFill="1" applyBorder="1" applyAlignment="1">
      <alignment horizontal="center" vertical="center" wrapText="1"/>
    </xf>
    <xf numFmtId="1" fontId="11" fillId="32" borderId="11" xfId="0" applyNumberFormat="1" applyFont="1" applyFill="1" applyBorder="1" applyAlignment="1">
      <alignment horizontal="center" vertical="center"/>
    </xf>
    <xf numFmtId="1" fontId="11" fillId="32" borderId="20" xfId="0" applyNumberFormat="1" applyFont="1" applyFill="1" applyBorder="1" applyAlignment="1">
      <alignment horizontal="center" vertical="center"/>
    </xf>
    <xf numFmtId="1" fontId="11" fillId="32" borderId="16" xfId="0" applyNumberFormat="1" applyFont="1" applyFill="1" applyBorder="1" applyAlignment="1">
      <alignment horizontal="center" vertical="center"/>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1" fillId="32" borderId="21" xfId="0" applyNumberFormat="1" applyFont="1" applyFill="1" applyBorder="1" applyAlignment="1">
      <alignment horizontal="center" vertical="center" wrapText="1"/>
    </xf>
    <xf numFmtId="49" fontId="11" fillId="32" borderId="10" xfId="0" applyNumberFormat="1" applyFont="1" applyFill="1" applyBorder="1" applyAlignment="1" applyProtection="1">
      <alignment horizontal="center" vertical="center" wrapText="1"/>
      <protection/>
    </xf>
    <xf numFmtId="49" fontId="12" fillId="0" borderId="23" xfId="0" applyNumberFormat="1" applyFont="1" applyBorder="1" applyAlignment="1">
      <alignment horizontal="center" vertical="center" wrapText="1"/>
    </xf>
    <xf numFmtId="49" fontId="12" fillId="0" borderId="23"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8" fillId="32" borderId="16" xfId="0" applyNumberFormat="1" applyFont="1" applyFill="1" applyBorder="1" applyAlignment="1" applyProtection="1">
      <alignment horizontal="center" vertical="center" wrapText="1"/>
      <protection/>
    </xf>
    <xf numFmtId="49" fontId="21" fillId="0" borderId="0" xfId="0" applyNumberFormat="1" applyFont="1" applyFill="1" applyAlignment="1" applyProtection="1">
      <alignment horizontal="left" vertical="top" wrapText="1"/>
      <protection/>
    </xf>
    <xf numFmtId="0" fontId="8" fillId="32" borderId="10" xfId="0" applyNumberFormat="1" applyFont="1" applyFill="1" applyBorder="1" applyAlignment="1" applyProtection="1">
      <alignment horizontal="center" vertical="center" wrapText="1"/>
      <protection/>
    </xf>
    <xf numFmtId="49" fontId="15" fillId="0" borderId="23" xfId="0" applyNumberFormat="1" applyFont="1" applyFill="1" applyBorder="1" applyAlignment="1" applyProtection="1">
      <alignment horizontal="right"/>
      <protection/>
    </xf>
    <xf numFmtId="43" fontId="21" fillId="0" borderId="0" xfId="42" applyFont="1" applyFill="1" applyBorder="1" applyAlignment="1" applyProtection="1">
      <alignment horizontal="left" vertical="top" wrapText="1"/>
      <protection/>
    </xf>
    <xf numFmtId="0" fontId="9" fillId="0" borderId="0" xfId="0" applyFont="1" applyFill="1" applyBorder="1" applyAlignment="1">
      <alignment horizontal="center"/>
    </xf>
    <xf numFmtId="0" fontId="11" fillId="0" borderId="24"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11" fillId="32" borderId="24" xfId="0" applyNumberFormat="1" applyFont="1" applyFill="1" applyBorder="1" applyAlignment="1" applyProtection="1">
      <alignment horizontal="center" vertical="center" wrapText="1"/>
      <protection/>
    </xf>
    <xf numFmtId="49" fontId="11" fillId="32" borderId="19" xfId="0" applyNumberFormat="1" applyFont="1" applyFill="1" applyBorder="1" applyAlignment="1" applyProtection="1">
      <alignment horizontal="center" vertical="center" wrapText="1"/>
      <protection/>
    </xf>
    <xf numFmtId="1" fontId="11" fillId="32"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49" fontId="8" fillId="0" borderId="11"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horizontal="center" vertical="center" wrapText="1"/>
      <protection/>
    </xf>
    <xf numFmtId="49" fontId="15" fillId="0" borderId="23" xfId="0" applyNumberFormat="1" applyFont="1" applyFill="1" applyBorder="1" applyAlignment="1">
      <alignment horizontal="right"/>
    </xf>
    <xf numFmtId="1" fontId="8" fillId="0" borderId="12"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49" fontId="8" fillId="0" borderId="12"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wrapText="1"/>
      <protection/>
    </xf>
    <xf numFmtId="4" fontId="8" fillId="0" borderId="12" xfId="0" applyNumberFormat="1" applyFont="1" applyFill="1" applyBorder="1" applyAlignment="1" applyProtection="1">
      <alignment horizontal="center" vertical="center" wrapText="1"/>
      <protection/>
    </xf>
    <xf numFmtId="4" fontId="8" fillId="0" borderId="21" xfId="0" applyNumberFormat="1" applyFont="1" applyFill="1" applyBorder="1" applyAlignment="1" applyProtection="1">
      <alignment horizontal="center" vertical="center" wrapText="1"/>
      <protection/>
    </xf>
    <xf numFmtId="4" fontId="8" fillId="0" borderId="17" xfId="0" applyNumberFormat="1" applyFont="1" applyFill="1" applyBorder="1" applyAlignment="1" applyProtection="1">
      <alignment horizontal="center" vertical="center" wrapText="1"/>
      <protection/>
    </xf>
    <xf numFmtId="49" fontId="8" fillId="0" borderId="24"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horizontal="center" vertical="center" wrapText="1"/>
      <protection/>
    </xf>
    <xf numFmtId="14" fontId="8" fillId="0" borderId="13" xfId="42" applyNumberFormat="1" applyFont="1" applyFill="1" applyBorder="1" applyAlignment="1" applyProtection="1">
      <alignment horizontal="left" wrapText="1"/>
      <protection/>
    </xf>
    <xf numFmtId="14" fontId="10" fillId="0" borderId="0" xfId="42" applyNumberFormat="1" applyFont="1" applyFill="1" applyBorder="1" applyAlignment="1" applyProtection="1">
      <alignment horizontal="center" wrapText="1"/>
      <protection/>
    </xf>
    <xf numFmtId="14" fontId="50" fillId="0" borderId="0" xfId="42" applyNumberFormat="1" applyFont="1" applyFill="1" applyBorder="1" applyAlignment="1" applyProtection="1">
      <alignment horizontal="center" vertical="center" wrapText="1"/>
      <protection/>
    </xf>
    <xf numFmtId="172" fontId="9" fillId="0" borderId="0" xfId="42" applyNumberFormat="1" applyFont="1" applyFill="1" applyAlignment="1" applyProtection="1">
      <alignment horizontal="center" wrapText="1"/>
      <protection locked="0"/>
    </xf>
    <xf numFmtId="49" fontId="8"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172" fontId="9" fillId="0" borderId="0" xfId="0" applyNumberFormat="1" applyFont="1" applyFill="1" applyBorder="1" applyAlignment="1">
      <alignment horizontal="center"/>
    </xf>
    <xf numFmtId="49" fontId="8" fillId="33" borderId="11" xfId="0" applyNumberFormat="1" applyFont="1" applyFill="1" applyBorder="1" applyAlignment="1" applyProtection="1">
      <alignment horizontal="center" vertical="center" wrapText="1"/>
      <protection/>
    </xf>
    <xf numFmtId="49" fontId="8" fillId="33" borderId="16" xfId="0" applyNumberFormat="1" applyFont="1" applyFill="1" applyBorder="1" applyAlignment="1" applyProtection="1">
      <alignment horizontal="center" vertical="center" wrapText="1"/>
      <protection/>
    </xf>
    <xf numFmtId="0" fontId="11" fillId="33" borderId="12"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9" fontId="1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1" fontId="11" fillId="33" borderId="11" xfId="0" applyNumberFormat="1" applyFont="1" applyFill="1" applyBorder="1" applyAlignment="1">
      <alignment horizontal="center" vertical="center"/>
    </xf>
    <xf numFmtId="1" fontId="11" fillId="33" borderId="20" xfId="0" applyNumberFormat="1" applyFont="1" applyFill="1" applyBorder="1" applyAlignment="1">
      <alignment horizontal="center" vertical="center"/>
    </xf>
    <xf numFmtId="49" fontId="11" fillId="33" borderId="12" xfId="0" applyNumberFormat="1" applyFont="1" applyFill="1" applyBorder="1" applyAlignment="1">
      <alignment horizontal="center" vertical="center" wrapText="1"/>
    </xf>
    <xf numFmtId="49" fontId="11" fillId="33" borderId="17" xfId="0" applyNumberFormat="1" applyFont="1" applyFill="1" applyBorder="1" applyAlignment="1">
      <alignment horizontal="center" vertical="center" wrapText="1"/>
    </xf>
    <xf numFmtId="49" fontId="10" fillId="33" borderId="13" xfId="0" applyNumberFormat="1" applyFont="1" applyFill="1" applyBorder="1" applyAlignment="1">
      <alignment horizontal="center" wrapText="1"/>
    </xf>
    <xf numFmtId="49" fontId="8" fillId="33" borderId="10"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0" fillId="33" borderId="13"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xf>
    <xf numFmtId="49" fontId="0" fillId="33" borderId="0" xfId="0" applyNumberFormat="1" applyFill="1" applyBorder="1" applyAlignment="1">
      <alignment horizontal="left" vertical="top" wrapText="1"/>
    </xf>
    <xf numFmtId="1" fontId="11" fillId="33" borderId="10" xfId="0" applyNumberFormat="1" applyFont="1" applyFill="1" applyBorder="1" applyAlignment="1">
      <alignment horizontal="center" vertical="center" wrapText="1"/>
    </xf>
    <xf numFmtId="49" fontId="11" fillId="33" borderId="24"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9" fillId="33" borderId="0" xfId="0" applyNumberFormat="1" applyFont="1" applyFill="1" applyBorder="1" applyAlignment="1">
      <alignment horizontal="center" vertical="top" wrapText="1"/>
    </xf>
    <xf numFmtId="49" fontId="0" fillId="33" borderId="23" xfId="0" applyNumberFormat="1" applyFont="1" applyFill="1" applyBorder="1" applyAlignment="1">
      <alignment horizontal="right"/>
    </xf>
    <xf numFmtId="49" fontId="11" fillId="33" borderId="21" xfId="0" applyNumberFormat="1" applyFont="1" applyFill="1" applyBorder="1" applyAlignment="1">
      <alignment horizontal="center" vertical="center" wrapText="1"/>
    </xf>
    <xf numFmtId="49" fontId="0" fillId="33" borderId="0" xfId="0" applyNumberFormat="1" applyFill="1" applyAlignment="1">
      <alignment horizontal="left" vertical="top" wrapText="1"/>
    </xf>
    <xf numFmtId="0" fontId="11" fillId="33" borderId="10" xfId="0" applyNumberFormat="1" applyFont="1" applyFill="1" applyBorder="1" applyAlignment="1">
      <alignment horizontal="center" vertical="center" wrapText="1"/>
    </xf>
    <xf numFmtId="49" fontId="40" fillId="0" borderId="12" xfId="0" applyNumberFormat="1" applyFont="1" applyFill="1" applyBorder="1" applyAlignment="1" applyProtection="1">
      <alignment horizontal="center" vertical="center" wrapText="1"/>
      <protection/>
    </xf>
    <xf numFmtId="49" fontId="40" fillId="0" borderId="21" xfId="0" applyNumberFormat="1" applyFont="1" applyFill="1" applyBorder="1" applyAlignment="1" applyProtection="1">
      <alignment horizontal="center" vertical="center" wrapText="1"/>
      <protection/>
    </xf>
    <xf numFmtId="49" fontId="40" fillId="0" borderId="17" xfId="0" applyNumberFormat="1" applyFont="1" applyFill="1" applyBorder="1" applyAlignment="1" applyProtection="1">
      <alignment horizontal="center" vertical="center" wrapText="1"/>
      <protection/>
    </xf>
    <xf numFmtId="49" fontId="40" fillId="0" borderId="12" xfId="0" applyNumberFormat="1" applyFont="1" applyFill="1" applyBorder="1" applyAlignment="1">
      <alignment horizontal="center" vertical="center" wrapText="1"/>
    </xf>
    <xf numFmtId="49" fontId="40" fillId="0" borderId="21" xfId="0" applyNumberFormat="1" applyFont="1" applyFill="1" applyBorder="1" applyAlignment="1">
      <alignment horizontal="center" vertical="center" wrapText="1"/>
    </xf>
    <xf numFmtId="49" fontId="40" fillId="0" borderId="17" xfId="0" applyNumberFormat="1" applyFont="1" applyFill="1" applyBorder="1" applyAlignment="1">
      <alignment horizontal="center" vertical="center" wrapText="1"/>
    </xf>
    <xf numFmtId="49" fontId="40" fillId="0" borderId="11"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49" fontId="40" fillId="0" borderId="16" xfId="0" applyNumberFormat="1" applyFont="1" applyFill="1" applyBorder="1" applyAlignment="1" applyProtection="1">
      <alignment horizontal="center" vertical="center" wrapText="1"/>
      <protection/>
    </xf>
    <xf numFmtId="172" fontId="42" fillId="0" borderId="10" xfId="42" applyNumberFormat="1" applyFont="1" applyFill="1" applyBorder="1" applyAlignment="1" applyProtection="1">
      <alignment horizontal="center" vertical="center" wrapText="1"/>
      <protection/>
    </xf>
    <xf numFmtId="1" fontId="40" fillId="0" borderId="12" xfId="0" applyNumberFormat="1" applyFont="1" applyFill="1" applyBorder="1" applyAlignment="1">
      <alignment horizontal="center" vertical="center" wrapText="1"/>
    </xf>
    <xf numFmtId="1" fontId="40" fillId="0" borderId="21" xfId="0" applyNumberFormat="1" applyFont="1" applyFill="1" applyBorder="1" applyAlignment="1">
      <alignment horizontal="center" vertical="center" wrapText="1"/>
    </xf>
    <xf numFmtId="1" fontId="40" fillId="0" borderId="17" xfId="0" applyNumberFormat="1" applyFont="1" applyFill="1" applyBorder="1" applyAlignment="1">
      <alignment horizontal="center" vertical="center" wrapText="1"/>
    </xf>
    <xf numFmtId="172" fontId="21" fillId="0" borderId="25" xfId="42" applyNumberFormat="1" applyFont="1" applyFill="1" applyBorder="1" applyAlignment="1">
      <alignment horizontal="center" vertical="center"/>
    </xf>
    <xf numFmtId="172" fontId="21" fillId="0" borderId="0" xfId="42" applyNumberFormat="1" applyFont="1" applyFill="1" applyAlignment="1">
      <alignment horizontal="center" vertical="center"/>
    </xf>
    <xf numFmtId="49" fontId="5" fillId="37" borderId="11" xfId="0" applyNumberFormat="1" applyFont="1" applyFill="1" applyBorder="1" applyAlignment="1" applyProtection="1">
      <alignment horizontal="center" vertical="center" wrapText="1"/>
      <protection/>
    </xf>
    <xf numFmtId="49" fontId="5" fillId="37" borderId="16" xfId="0" applyNumberFormat="1" applyFont="1" applyFill="1" applyBorder="1" applyAlignment="1" applyProtection="1">
      <alignment horizontal="center" vertical="center" wrapText="1"/>
      <protection/>
    </xf>
    <xf numFmtId="49" fontId="40" fillId="0" borderId="24" xfId="0" applyNumberFormat="1" applyFont="1" applyFill="1" applyBorder="1" applyAlignment="1" applyProtection="1">
      <alignment horizontal="center" vertical="center" wrapText="1"/>
      <protection/>
    </xf>
    <xf numFmtId="49" fontId="40" fillId="0" borderId="13" xfId="0" applyNumberFormat="1" applyFont="1" applyFill="1" applyBorder="1" applyAlignment="1" applyProtection="1">
      <alignment horizontal="center" vertical="center" wrapText="1"/>
      <protection/>
    </xf>
    <xf numFmtId="49" fontId="40" fillId="0" borderId="19" xfId="0" applyNumberFormat="1" applyFont="1" applyFill="1" applyBorder="1" applyAlignment="1" applyProtection="1">
      <alignment horizontal="center" vertical="center" wrapText="1"/>
      <protection/>
    </xf>
    <xf numFmtId="49" fontId="40" fillId="0" borderId="14" xfId="0" applyNumberFormat="1" applyFont="1" applyFill="1" applyBorder="1" applyAlignment="1" applyProtection="1">
      <alignment horizontal="center" vertical="center" wrapText="1"/>
      <protection/>
    </xf>
    <xf numFmtId="49" fontId="40" fillId="0" borderId="23" xfId="0" applyNumberFormat="1" applyFont="1" applyFill="1" applyBorder="1" applyAlignment="1" applyProtection="1">
      <alignment horizontal="center" vertical="center" wrapText="1"/>
      <protection/>
    </xf>
    <xf numFmtId="49" fontId="40" fillId="0" borderId="15"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wrapText="1"/>
      <protection/>
    </xf>
    <xf numFmtId="43" fontId="7" fillId="0" borderId="0" xfId="42" applyFont="1" applyFill="1" applyBorder="1" applyAlignment="1">
      <alignment horizontal="left" vertical="top" wrapText="1"/>
    </xf>
    <xf numFmtId="0" fontId="12" fillId="0" borderId="0" xfId="0" applyFont="1" applyFill="1" applyAlignment="1">
      <alignment horizontal="center"/>
    </xf>
    <xf numFmtId="14" fontId="10" fillId="0" borderId="0" xfId="42" applyNumberFormat="1" applyFont="1" applyFill="1" applyBorder="1" applyAlignment="1" applyProtection="1">
      <alignment horizontal="center" wrapText="1"/>
      <protection/>
    </xf>
    <xf numFmtId="14" fontId="50" fillId="0" borderId="0" xfId="42"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1" fontId="11" fillId="33" borderId="12" xfId="0" applyNumberFormat="1" applyFont="1" applyFill="1" applyBorder="1" applyAlignment="1">
      <alignment horizontal="center" vertical="center" wrapText="1"/>
    </xf>
    <xf numFmtId="1" fontId="11" fillId="33" borderId="21" xfId="0" applyNumberFormat="1" applyFont="1" applyFill="1" applyBorder="1" applyAlignment="1">
      <alignment horizontal="center" vertical="center" wrapText="1"/>
    </xf>
    <xf numFmtId="1" fontId="11" fillId="33" borderId="17" xfId="0" applyNumberFormat="1" applyFont="1" applyFill="1" applyBorder="1" applyAlignment="1">
      <alignment horizontal="center" vertical="center" wrapText="1"/>
    </xf>
    <xf numFmtId="49" fontId="8" fillId="33" borderId="1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lignment horizontal="right"/>
    </xf>
    <xf numFmtId="1" fontId="11" fillId="33"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15" fillId="0" borderId="23"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23" fillId="0" borderId="13" xfId="0" applyFont="1" applyBorder="1" applyAlignment="1">
      <alignment horizontal="center"/>
    </xf>
    <xf numFmtId="172" fontId="9" fillId="0" borderId="0" xfId="42" applyNumberFormat="1" applyFont="1" applyFill="1" applyAlignment="1">
      <alignment horizontal="center"/>
    </xf>
    <xf numFmtId="172" fontId="9" fillId="0" borderId="0" xfId="42" applyNumberFormat="1" applyFont="1" applyAlignment="1">
      <alignment horizontal="center"/>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0" fontId="9" fillId="0" borderId="0" xfId="0" applyFont="1" applyBorder="1" applyAlignment="1">
      <alignment horizontal="center"/>
    </xf>
    <xf numFmtId="0" fontId="6" fillId="0" borderId="12"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39" borderId="11" xfId="0" applyNumberFormat="1" applyFont="1" applyFill="1" applyBorder="1" applyAlignment="1" applyProtection="1">
      <alignment horizontal="center" wrapText="1"/>
      <protection locked="0"/>
    </xf>
    <xf numFmtId="49" fontId="6" fillId="39" borderId="16" xfId="0" applyNumberFormat="1" applyFont="1" applyFill="1" applyBorder="1" applyAlignment="1" applyProtection="1">
      <alignment horizontal="center" wrapText="1"/>
      <protection locked="0"/>
    </xf>
    <xf numFmtId="172" fontId="10" fillId="0" borderId="13" xfId="42" applyNumberFormat="1" applyFont="1" applyFill="1" applyBorder="1" applyAlignment="1">
      <alignment horizontal="center" wrapText="1"/>
    </xf>
    <xf numFmtId="172" fontId="50" fillId="0" borderId="13" xfId="42" applyNumberFormat="1" applyFont="1" applyFill="1" applyBorder="1" applyAlignment="1">
      <alignment horizontal="center" wrapText="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3" fontId="9" fillId="0" borderId="0" xfId="42" applyFont="1" applyAlignment="1">
      <alignment horizontal="center"/>
    </xf>
    <xf numFmtId="172" fontId="10" fillId="0" borderId="0" xfId="42" applyNumberFormat="1" applyFont="1" applyFill="1" applyBorder="1" applyAlignment="1">
      <alignment horizontal="center" wrapText="1"/>
    </xf>
    <xf numFmtId="172" fontId="9" fillId="0" borderId="0" xfId="42" applyNumberFormat="1" applyFont="1" applyFill="1" applyBorder="1" applyAlignment="1">
      <alignment horizontal="center"/>
    </xf>
    <xf numFmtId="49" fontId="8" fillId="0" borderId="19"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172" fontId="50" fillId="32" borderId="0" xfId="42" applyNumberFormat="1" applyFont="1" applyFill="1" applyBorder="1" applyAlignment="1">
      <alignment horizontal="center"/>
    </xf>
    <xf numFmtId="49" fontId="8" fillId="0" borderId="11"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43" fontId="9" fillId="0" borderId="0" xfId="42" applyFont="1" applyFill="1" applyBorder="1" applyAlignment="1">
      <alignment horizontal="center" vertical="center" wrapText="1"/>
    </xf>
    <xf numFmtId="49" fontId="8" fillId="0" borderId="21" xfId="0" applyNumberFormat="1" applyFont="1" applyFill="1" applyBorder="1" applyAlignment="1">
      <alignment horizontal="center" vertical="center" wrapText="1" readingOrder="1"/>
    </xf>
    <xf numFmtId="49" fontId="8" fillId="0" borderId="24"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49" fontId="44" fillId="0" borderId="12" xfId="0" applyNumberFormat="1" applyFont="1" applyFill="1" applyBorder="1" applyAlignment="1">
      <alignment horizontal="center" vertical="center" wrapText="1" readingOrder="1"/>
    </xf>
    <xf numFmtId="49" fontId="44" fillId="0" borderId="21" xfId="0" applyNumberFormat="1" applyFont="1" applyFill="1" applyBorder="1" applyAlignment="1">
      <alignment horizontal="center" vertical="center" wrapText="1" readingOrder="1"/>
    </xf>
    <xf numFmtId="49" fontId="21" fillId="0" borderId="0" xfId="0" applyNumberFormat="1" applyFont="1" applyFill="1" applyBorder="1" applyAlignment="1">
      <alignment horizontal="left" vertical="top" wrapText="1"/>
    </xf>
    <xf numFmtId="49" fontId="8" fillId="0" borderId="17" xfId="0" applyNumberFormat="1" applyFont="1" applyFill="1" applyBorder="1" applyAlignment="1">
      <alignment horizontal="center" vertical="center" wrapText="1" readingOrder="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1" xfId="0" applyFont="1" applyBorder="1" applyAlignment="1">
      <alignment horizontal="center" vertical="center" wrapText="1"/>
    </xf>
    <xf numFmtId="172" fontId="50" fillId="0" borderId="13" xfId="42" applyNumberFormat="1" applyFont="1" applyBorder="1" applyAlignment="1">
      <alignment horizontal="center"/>
    </xf>
    <xf numFmtId="0" fontId="11" fillId="0" borderId="10" xfId="0" applyFont="1" applyBorder="1" applyAlignment="1">
      <alignment horizontal="center"/>
    </xf>
    <xf numFmtId="0" fontId="8" fillId="0" borderId="11" xfId="0" applyFont="1" applyBorder="1" applyAlignment="1" applyProtection="1">
      <alignment horizontal="center"/>
      <protection locked="0"/>
    </xf>
    <xf numFmtId="0" fontId="8" fillId="0" borderId="16" xfId="0" applyFont="1" applyBorder="1" applyAlignment="1" applyProtection="1">
      <alignment horizontal="center"/>
      <protection locked="0"/>
    </xf>
    <xf numFmtId="49" fontId="8" fillId="0" borderId="10" xfId="0" applyNumberFormat="1" applyFont="1" applyBorder="1" applyAlignment="1" applyProtection="1">
      <alignment horizontal="center" vertical="center" wrapText="1"/>
      <protection locked="0"/>
    </xf>
    <xf numFmtId="49" fontId="8"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6" xfId="0" applyNumberFormat="1" applyFont="1" applyBorder="1" applyAlignment="1">
      <alignment horizontal="center"/>
    </xf>
    <xf numFmtId="49" fontId="8" fillId="0" borderId="11"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xf>
    <xf numFmtId="0" fontId="27" fillId="0" borderId="24"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49" fontId="31" fillId="0" borderId="0" xfId="0" applyNumberFormat="1" applyFont="1" applyBorder="1" applyAlignment="1">
      <alignment horizontal="justify" vertical="justify" wrapText="1"/>
    </xf>
    <xf numFmtId="0" fontId="27" fillId="0" borderId="11" xfId="0" applyFont="1" applyBorder="1" applyAlignment="1" applyProtection="1">
      <alignment horizontal="center" wrapText="1"/>
      <protection locked="0"/>
    </xf>
    <xf numFmtId="0" fontId="27" fillId="0" borderId="16" xfId="0" applyFont="1" applyBorder="1" applyAlignment="1" applyProtection="1">
      <alignment horizontal="center" wrapText="1"/>
      <protection locked="0"/>
    </xf>
    <xf numFmtId="49" fontId="26"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6" xfId="0" applyFont="1" applyFill="1" applyBorder="1" applyAlignment="1">
      <alignment horizontal="center" vertical="center"/>
    </xf>
    <xf numFmtId="0" fontId="9" fillId="0" borderId="0" xfId="0" applyFont="1" applyAlignment="1" applyProtection="1">
      <alignment horizontal="center" vertical="top" wrapText="1"/>
      <protection locked="0"/>
    </xf>
    <xf numFmtId="49" fontId="27" fillId="0" borderId="12" xfId="0" applyNumberFormat="1" applyFont="1" applyFill="1" applyBorder="1" applyAlignment="1">
      <alignment horizontal="center" vertical="center"/>
    </xf>
    <xf numFmtId="49" fontId="27" fillId="0" borderId="21"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4" fillId="0" borderId="23" xfId="0" applyNumberFormat="1" applyFont="1" applyFill="1" applyBorder="1" applyAlignment="1">
      <alignment horizontal="right" wrapText="1"/>
    </xf>
    <xf numFmtId="0" fontId="5" fillId="0" borderId="11"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9" fillId="0" borderId="0" xfId="0" applyNumberFormat="1" applyFont="1" applyAlignment="1" applyProtection="1">
      <alignment horizontal="center" vertical="top" wrapText="1"/>
      <protection locked="0"/>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23" fillId="0" borderId="23" xfId="0" applyFont="1" applyBorder="1" applyAlignment="1">
      <alignment horizontal="right"/>
    </xf>
    <xf numFmtId="0" fontId="5" fillId="39" borderId="10" xfId="0" applyFont="1" applyFill="1" applyBorder="1" applyAlignment="1">
      <alignment horizontal="center"/>
    </xf>
    <xf numFmtId="0" fontId="5" fillId="41"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771775" y="6953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771775" y="6953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771775" y="6953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4" name="Text Box 1"/>
        <xdr:cNvSpPr txBox="1">
          <a:spLocks noChangeArrowheads="1"/>
        </xdr:cNvSpPr>
      </xdr:nvSpPr>
      <xdr:spPr>
        <a:xfrm>
          <a:off x="2771775" y="6953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5" name="Text Box 1"/>
        <xdr:cNvSpPr txBox="1">
          <a:spLocks noChangeArrowheads="1"/>
        </xdr:cNvSpPr>
      </xdr:nvSpPr>
      <xdr:spPr>
        <a:xfrm>
          <a:off x="2771775" y="6953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6" name="Text Box 1"/>
        <xdr:cNvSpPr txBox="1">
          <a:spLocks noChangeArrowheads="1"/>
        </xdr:cNvSpPr>
      </xdr:nvSpPr>
      <xdr:spPr>
        <a:xfrm>
          <a:off x="2771775" y="6953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xdr:row>
      <xdr:rowOff>0</xdr:rowOff>
    </xdr:from>
    <xdr:ext cx="85725" cy="38100"/>
    <xdr:sp fLocksText="0">
      <xdr:nvSpPr>
        <xdr:cNvPr id="1" name="Text Box 1"/>
        <xdr:cNvSpPr txBox="1">
          <a:spLocks noChangeArrowheads="1"/>
        </xdr:cNvSpPr>
      </xdr:nvSpPr>
      <xdr:spPr>
        <a:xfrm>
          <a:off x="2514600" y="8953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xdr:row>
      <xdr:rowOff>0</xdr:rowOff>
    </xdr:from>
    <xdr:ext cx="85725" cy="38100"/>
    <xdr:sp fLocksText="0">
      <xdr:nvSpPr>
        <xdr:cNvPr id="2" name="Text Box 1"/>
        <xdr:cNvSpPr txBox="1">
          <a:spLocks noChangeArrowheads="1"/>
        </xdr:cNvSpPr>
      </xdr:nvSpPr>
      <xdr:spPr>
        <a:xfrm>
          <a:off x="2514600" y="8953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xdr:row>
      <xdr:rowOff>0</xdr:rowOff>
    </xdr:from>
    <xdr:ext cx="85725" cy="38100"/>
    <xdr:sp fLocksText="0">
      <xdr:nvSpPr>
        <xdr:cNvPr id="3" name="Text Box 1"/>
        <xdr:cNvSpPr txBox="1">
          <a:spLocks noChangeArrowheads="1"/>
        </xdr:cNvSpPr>
      </xdr:nvSpPr>
      <xdr:spPr>
        <a:xfrm>
          <a:off x="2514600" y="8953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38100"/>
    <xdr:sp fLocksText="0">
      <xdr:nvSpPr>
        <xdr:cNvPr id="1" name="Text Box 1"/>
        <xdr:cNvSpPr txBox="1">
          <a:spLocks noChangeArrowheads="1"/>
        </xdr:cNvSpPr>
      </xdr:nvSpPr>
      <xdr:spPr>
        <a:xfrm>
          <a:off x="2857500" y="8953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6800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4"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5"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6"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7"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8"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9" name="Text Box 1"/>
        <xdr:cNvSpPr txBox="1">
          <a:spLocks noChangeArrowheads="1"/>
        </xdr:cNvSpPr>
      </xdr:nvSpPr>
      <xdr:spPr>
        <a:xfrm>
          <a:off x="3114675" y="6572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572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0</xdr:rowOff>
    </xdr:from>
    <xdr:ext cx="85725" cy="38100"/>
    <xdr:sp fLocksText="0">
      <xdr:nvSpPr>
        <xdr:cNvPr id="1" name="Text Box 1"/>
        <xdr:cNvSpPr txBox="1">
          <a:spLocks noChangeArrowheads="1"/>
        </xdr:cNvSpPr>
      </xdr:nvSpPr>
      <xdr:spPr>
        <a:xfrm>
          <a:off x="2895600" y="9048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2" name="Text Box 1"/>
        <xdr:cNvSpPr txBox="1">
          <a:spLocks noChangeArrowheads="1"/>
        </xdr:cNvSpPr>
      </xdr:nvSpPr>
      <xdr:spPr>
        <a:xfrm>
          <a:off x="2895600" y="9048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3" name="Text Box 1"/>
        <xdr:cNvSpPr txBox="1">
          <a:spLocks noChangeArrowheads="1"/>
        </xdr:cNvSpPr>
      </xdr:nvSpPr>
      <xdr:spPr>
        <a:xfrm>
          <a:off x="2895600" y="9048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0</xdr:rowOff>
    </xdr:from>
    <xdr:ext cx="85725" cy="38100"/>
    <xdr:sp fLocksText="0">
      <xdr:nvSpPr>
        <xdr:cNvPr id="1" name="Text Box 1"/>
        <xdr:cNvSpPr txBox="1">
          <a:spLocks noChangeArrowheads="1"/>
        </xdr:cNvSpPr>
      </xdr:nvSpPr>
      <xdr:spPr>
        <a:xfrm>
          <a:off x="3200400" y="9429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2" name="Text Box 1"/>
        <xdr:cNvSpPr txBox="1">
          <a:spLocks noChangeArrowheads="1"/>
        </xdr:cNvSpPr>
      </xdr:nvSpPr>
      <xdr:spPr>
        <a:xfrm>
          <a:off x="3200400" y="9429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3" name="Text Box 1"/>
        <xdr:cNvSpPr txBox="1">
          <a:spLocks noChangeArrowheads="1"/>
        </xdr:cNvSpPr>
      </xdr:nvSpPr>
      <xdr:spPr>
        <a:xfrm>
          <a:off x="3200400" y="9429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4" name="Text Box 1"/>
        <xdr:cNvSpPr txBox="1">
          <a:spLocks noChangeArrowheads="1"/>
        </xdr:cNvSpPr>
      </xdr:nvSpPr>
      <xdr:spPr>
        <a:xfrm>
          <a:off x="3200400" y="9429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5" name="Text Box 1"/>
        <xdr:cNvSpPr txBox="1">
          <a:spLocks noChangeArrowheads="1"/>
        </xdr:cNvSpPr>
      </xdr:nvSpPr>
      <xdr:spPr>
        <a:xfrm>
          <a:off x="3200400" y="9429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6" name="Text Box 1"/>
        <xdr:cNvSpPr txBox="1">
          <a:spLocks noChangeArrowheads="1"/>
        </xdr:cNvSpPr>
      </xdr:nvSpPr>
      <xdr:spPr>
        <a:xfrm>
          <a:off x="3200400" y="9429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192;I%20LI&#7878;U%20C&#7910;A%20%20NGA\N&#259;m%202020\Th&#7889;ng%20k&#234;%20+%20ma%20t&#250;y\Th&#7889;ng%20k&#234;%2006%20m&#7899;i\B&#225;o%20c&#225;o%20th&#244;ng%20t&#432;%20m&#7899;i%20th&#225;ng%208.2020%20(11%20th&#225;ng%202020).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GOC\Google%20Drive\Ph&#242;ng%20Nghi&#7879;p%20v&#7909;\B&#225;o%20c&#225;o\Th&#7889;ng%20k&#234;%20th&#225;ng\Th&#7889;ng%20k&#234;%20TT%2006%20m&#7899;i\B&#225;o%20c&#225;o%20th&#244;ng%20t&#432;%20m&#7899;i%20th&#225;ng%2006.2021(%2009th&#225;ng%202021)%20.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1">
        <row r="13">
          <cell r="P13">
            <v>1</v>
          </cell>
          <cell r="Q13">
            <v>277</v>
          </cell>
        </row>
        <row r="27">
          <cell r="P27">
            <v>2</v>
          </cell>
          <cell r="Q27">
            <v>152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ông tin"/>
      <sheetName val="01"/>
      <sheetName val="PT01"/>
      <sheetName val="02"/>
      <sheetName val="PT02"/>
      <sheetName val="03"/>
      <sheetName val="04"/>
      <sheetName val="05"/>
      <sheetName val="06"/>
      <sheetName val="07"/>
      <sheetName val="08"/>
      <sheetName val="09"/>
      <sheetName val="10"/>
      <sheetName val="11"/>
      <sheetName val="12"/>
      <sheetName val="Phụ lục CĐK"/>
      <sheetName val="Viếc"/>
      <sheetName val="tiền"/>
      <sheetName val="Việc + tiền NSNN"/>
      <sheetName val="Sheet1"/>
    </sheetNames>
    <sheetDataSet>
      <sheetData sheetId="0">
        <row r="2">
          <cell r="C2" t="str">
            <v>Đơn vị  báo cáo: CỤC THADS TỈNH SƠN LA
Đơn vị nhận báo cáo: TỔNG CỤC THADS</v>
          </cell>
        </row>
        <row r="3">
          <cell r="C3" t="str">
            <v>Lò Anh Vĩnh</v>
          </cell>
        </row>
        <row r="5">
          <cell r="C5" t="str">
            <v>PHÓ  CỤC TRƯỞNG</v>
          </cell>
        </row>
        <row r="6">
          <cell r="C6" t="str">
            <v>Nguyễn Thị Ngọc</v>
          </cell>
        </row>
      </sheetData>
      <sheetData sheetId="2">
        <row r="76">
          <cell r="C76">
            <v>11</v>
          </cell>
        </row>
        <row r="113">
          <cell r="C113">
            <v>65</v>
          </cell>
        </row>
        <row r="150">
          <cell r="C150">
            <v>33</v>
          </cell>
        </row>
        <row r="187">
          <cell r="C187">
            <v>18</v>
          </cell>
        </row>
        <row r="224">
          <cell r="C224">
            <v>99</v>
          </cell>
        </row>
        <row r="261">
          <cell r="C261">
            <v>23</v>
          </cell>
        </row>
        <row r="298">
          <cell r="C298">
            <v>27</v>
          </cell>
        </row>
        <row r="335">
          <cell r="C335">
            <v>4</v>
          </cell>
        </row>
        <row r="372">
          <cell r="C372">
            <v>35</v>
          </cell>
        </row>
        <row r="409">
          <cell r="C409">
            <v>3</v>
          </cell>
        </row>
        <row r="446">
          <cell r="C446">
            <v>92</v>
          </cell>
        </row>
        <row r="483">
          <cell r="C483">
            <v>11</v>
          </cell>
        </row>
        <row r="520">
          <cell r="C520">
            <v>41</v>
          </cell>
        </row>
      </sheetData>
      <sheetData sheetId="3">
        <row r="91">
          <cell r="D91">
            <v>15798142</v>
          </cell>
        </row>
      </sheetData>
      <sheetData sheetId="4">
        <row r="76">
          <cell r="C76">
            <v>663916</v>
          </cell>
        </row>
        <row r="113">
          <cell r="C113">
            <v>4435130</v>
          </cell>
        </row>
        <row r="150">
          <cell r="C150">
            <v>2737795</v>
          </cell>
        </row>
        <row r="189">
          <cell r="C189">
            <v>621001</v>
          </cell>
        </row>
        <row r="226">
          <cell r="C226">
            <v>19908306</v>
          </cell>
        </row>
        <row r="264">
          <cell r="C264">
            <v>5249042</v>
          </cell>
        </row>
        <row r="303">
          <cell r="C303">
            <v>2745238</v>
          </cell>
        </row>
        <row r="341">
          <cell r="C341">
            <v>266555</v>
          </cell>
        </row>
        <row r="379">
          <cell r="C379">
            <v>1240143</v>
          </cell>
        </row>
        <row r="417">
          <cell r="C417">
            <v>61011</v>
          </cell>
        </row>
        <row r="456">
          <cell r="C456">
            <v>2945740</v>
          </cell>
        </row>
        <row r="495">
          <cell r="C495">
            <v>367097</v>
          </cell>
        </row>
        <row r="532">
          <cell r="C532">
            <v>1389284</v>
          </cell>
        </row>
      </sheetData>
      <sheetData sheetId="6">
        <row r="45">
          <cell r="E45">
            <v>107</v>
          </cell>
        </row>
        <row r="64">
          <cell r="E64">
            <v>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C8" sqref="C8"/>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631" t="s">
        <v>287</v>
      </c>
      <c r="B1" s="631"/>
      <c r="C1" s="200" t="s">
        <v>288</v>
      </c>
    </row>
    <row r="2" spans="1:3" ht="32.25" customHeight="1">
      <c r="A2" s="632" t="s">
        <v>296</v>
      </c>
      <c r="B2" s="632"/>
      <c r="C2" s="189" t="s">
        <v>457</v>
      </c>
    </row>
    <row r="3" spans="1:3" ht="15.75">
      <c r="A3" s="629" t="s">
        <v>291</v>
      </c>
      <c r="B3" s="187" t="s">
        <v>293</v>
      </c>
      <c r="C3" s="188" t="s">
        <v>322</v>
      </c>
    </row>
    <row r="4" spans="1:3" ht="15.75">
      <c r="A4" s="629"/>
      <c r="B4" s="187" t="s">
        <v>292</v>
      </c>
      <c r="C4" s="188" t="s">
        <v>489</v>
      </c>
    </row>
    <row r="5" spans="1:3" ht="15.75">
      <c r="A5" s="629"/>
      <c r="B5" s="187" t="s">
        <v>290</v>
      </c>
      <c r="C5" s="188" t="s">
        <v>404</v>
      </c>
    </row>
    <row r="6" spans="1:3" ht="15.75">
      <c r="A6" s="630" t="s">
        <v>289</v>
      </c>
      <c r="B6" s="187" t="s">
        <v>294</v>
      </c>
      <c r="C6" s="188" t="s">
        <v>454</v>
      </c>
    </row>
    <row r="7" spans="1:3" ht="15.75">
      <c r="A7" s="630"/>
      <c r="B7" s="187" t="s">
        <v>292</v>
      </c>
      <c r="C7" s="188" t="s">
        <v>489</v>
      </c>
    </row>
    <row r="8" spans="1:3" ht="21.75" customHeight="1">
      <c r="A8" s="633" t="s">
        <v>295</v>
      </c>
      <c r="B8" s="633"/>
      <c r="C8" s="188" t="s">
        <v>462</v>
      </c>
    </row>
    <row r="9" spans="1:3" ht="36" customHeight="1">
      <c r="A9" s="628" t="s">
        <v>301</v>
      </c>
      <c r="B9" s="628"/>
      <c r="C9" s="628"/>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2" customWidth="1"/>
    <col min="2" max="2" width="15.50390625" style="62" customWidth="1"/>
    <col min="3" max="3" width="7.625" style="62" customWidth="1"/>
    <col min="4" max="4" width="5.375" style="62" customWidth="1"/>
    <col min="5" max="5" width="9.00390625" style="62" customWidth="1"/>
    <col min="6" max="6" width="5.625" style="62" customWidth="1"/>
    <col min="7" max="7" width="6.00390625" style="62" customWidth="1"/>
    <col min="8" max="9" width="5.50390625" style="62" customWidth="1"/>
    <col min="10" max="11" width="6.125" style="62" customWidth="1"/>
    <col min="12" max="12" width="6.875" style="62" customWidth="1"/>
    <col min="13" max="13" width="7.25390625" style="81" customWidth="1"/>
    <col min="14" max="15" width="6.25390625" style="81" customWidth="1"/>
    <col min="16" max="16" width="5.25390625" style="81" customWidth="1"/>
    <col min="17" max="17" width="6.625" style="81" customWidth="1"/>
    <col min="18" max="18" width="7.00390625" style="81" customWidth="1"/>
    <col min="19" max="19" width="6.50390625" style="81" customWidth="1"/>
    <col min="20" max="20" width="5.875" style="81" customWidth="1"/>
    <col min="21" max="21" width="6.50390625" style="81" customWidth="1"/>
    <col min="22" max="16384" width="9.00390625" style="62" customWidth="1"/>
  </cols>
  <sheetData>
    <row r="1" spans="1:22" ht="64.5" customHeight="1">
      <c r="A1" s="822" t="s">
        <v>153</v>
      </c>
      <c r="B1" s="822"/>
      <c r="C1" s="822"/>
      <c r="D1" s="822"/>
      <c r="E1" s="822"/>
      <c r="F1" s="819" t="s">
        <v>126</v>
      </c>
      <c r="G1" s="819"/>
      <c r="H1" s="819"/>
      <c r="I1" s="819"/>
      <c r="J1" s="819"/>
      <c r="K1" s="819"/>
      <c r="L1" s="819"/>
      <c r="M1" s="819"/>
      <c r="N1" s="819"/>
      <c r="O1" s="819"/>
      <c r="P1" s="819"/>
      <c r="Q1" s="815" t="s">
        <v>150</v>
      </c>
      <c r="R1" s="815"/>
      <c r="S1" s="815"/>
      <c r="T1" s="815"/>
      <c r="U1" s="815"/>
      <c r="V1" s="64"/>
    </row>
    <row r="2" spans="1:22" s="71" customFormat="1" ht="18" customHeight="1">
      <c r="A2" s="65"/>
      <c r="B2" s="66"/>
      <c r="C2" s="66"/>
      <c r="D2" s="66"/>
      <c r="E2" s="62"/>
      <c r="F2" s="62"/>
      <c r="G2" s="62"/>
      <c r="H2" s="62"/>
      <c r="I2" s="62"/>
      <c r="J2" s="67"/>
      <c r="K2" s="67"/>
      <c r="L2" s="68">
        <f>COUNTBLANK(E9:U22)</f>
        <v>238</v>
      </c>
      <c r="M2" s="69">
        <f>COUNTA(E11:U11)</f>
        <v>0</v>
      </c>
      <c r="N2" s="69">
        <f>L2+M2</f>
        <v>238</v>
      </c>
      <c r="O2" s="69"/>
      <c r="P2" s="70"/>
      <c r="Q2" s="70"/>
      <c r="R2" s="820" t="s">
        <v>120</v>
      </c>
      <c r="S2" s="820"/>
      <c r="T2" s="820"/>
      <c r="U2" s="820"/>
      <c r="V2" s="62"/>
    </row>
    <row r="3" spans="1:22" s="72" customFormat="1" ht="15.75" customHeight="1">
      <c r="A3" s="823" t="s">
        <v>21</v>
      </c>
      <c r="B3" s="823"/>
      <c r="C3" s="797" t="s">
        <v>132</v>
      </c>
      <c r="D3" s="814" t="s">
        <v>134</v>
      </c>
      <c r="E3" s="817" t="s">
        <v>75</v>
      </c>
      <c r="F3" s="818"/>
      <c r="G3" s="813" t="s">
        <v>36</v>
      </c>
      <c r="H3" s="813" t="s">
        <v>82</v>
      </c>
      <c r="I3" s="803" t="s">
        <v>37</v>
      </c>
      <c r="J3" s="804"/>
      <c r="K3" s="804"/>
      <c r="L3" s="804"/>
      <c r="M3" s="804"/>
      <c r="N3" s="804"/>
      <c r="O3" s="804"/>
      <c r="P3" s="804"/>
      <c r="Q3" s="804"/>
      <c r="R3" s="804"/>
      <c r="S3" s="804"/>
      <c r="T3" s="816" t="s">
        <v>103</v>
      </c>
      <c r="U3" s="814" t="s">
        <v>108</v>
      </c>
      <c r="V3" s="71"/>
    </row>
    <row r="4" spans="1:22" s="71" customFormat="1" ht="15.75" customHeight="1">
      <c r="A4" s="823"/>
      <c r="B4" s="823"/>
      <c r="C4" s="798"/>
      <c r="D4" s="814"/>
      <c r="E4" s="809" t="s">
        <v>137</v>
      </c>
      <c r="F4" s="809" t="s">
        <v>62</v>
      </c>
      <c r="G4" s="813"/>
      <c r="H4" s="813"/>
      <c r="I4" s="813" t="s">
        <v>37</v>
      </c>
      <c r="J4" s="814" t="s">
        <v>38</v>
      </c>
      <c r="K4" s="814"/>
      <c r="L4" s="814"/>
      <c r="M4" s="814"/>
      <c r="N4" s="814"/>
      <c r="O4" s="814"/>
      <c r="P4" s="814"/>
      <c r="Q4" s="805" t="s">
        <v>139</v>
      </c>
      <c r="R4" s="805" t="s">
        <v>148</v>
      </c>
      <c r="S4" s="805" t="s">
        <v>81</v>
      </c>
      <c r="T4" s="816"/>
      <c r="U4" s="814"/>
      <c r="V4" s="72"/>
    </row>
    <row r="5" spans="1:21" s="71" customFormat="1" ht="18" customHeight="1">
      <c r="A5" s="823"/>
      <c r="B5" s="823"/>
      <c r="C5" s="798"/>
      <c r="D5" s="814"/>
      <c r="E5" s="810"/>
      <c r="F5" s="810"/>
      <c r="G5" s="813"/>
      <c r="H5" s="813"/>
      <c r="I5" s="813"/>
      <c r="J5" s="813" t="s">
        <v>61</v>
      </c>
      <c r="K5" s="800" t="s">
        <v>4</v>
      </c>
      <c r="L5" s="801"/>
      <c r="M5" s="801"/>
      <c r="N5" s="801"/>
      <c r="O5" s="801"/>
      <c r="P5" s="802"/>
      <c r="Q5" s="821"/>
      <c r="R5" s="821"/>
      <c r="S5" s="821"/>
      <c r="T5" s="816"/>
      <c r="U5" s="814"/>
    </row>
    <row r="6" spans="1:21" s="71" customFormat="1" ht="18.75" customHeight="1">
      <c r="A6" s="823"/>
      <c r="B6" s="823"/>
      <c r="C6" s="798"/>
      <c r="D6" s="814"/>
      <c r="E6" s="810"/>
      <c r="F6" s="810"/>
      <c r="G6" s="813"/>
      <c r="H6" s="813"/>
      <c r="I6" s="813"/>
      <c r="J6" s="813"/>
      <c r="K6" s="805" t="s">
        <v>96</v>
      </c>
      <c r="L6" s="800" t="s">
        <v>4</v>
      </c>
      <c r="M6" s="802"/>
      <c r="N6" s="805" t="s">
        <v>42</v>
      </c>
      <c r="O6" s="805" t="s">
        <v>147</v>
      </c>
      <c r="P6" s="805" t="s">
        <v>46</v>
      </c>
      <c r="Q6" s="821"/>
      <c r="R6" s="821"/>
      <c r="S6" s="821"/>
      <c r="T6" s="816"/>
      <c r="U6" s="814"/>
    </row>
    <row r="7" spans="1:22" ht="36">
      <c r="A7" s="823"/>
      <c r="B7" s="823"/>
      <c r="C7" s="799"/>
      <c r="D7" s="814"/>
      <c r="E7" s="811"/>
      <c r="F7" s="811"/>
      <c r="G7" s="813"/>
      <c r="H7" s="813"/>
      <c r="I7" s="813"/>
      <c r="J7" s="813"/>
      <c r="K7" s="806"/>
      <c r="L7" s="63" t="s">
        <v>39</v>
      </c>
      <c r="M7" s="63" t="s">
        <v>97</v>
      </c>
      <c r="N7" s="806"/>
      <c r="O7" s="806"/>
      <c r="P7" s="806"/>
      <c r="Q7" s="806"/>
      <c r="R7" s="806"/>
      <c r="S7" s="806"/>
      <c r="T7" s="816"/>
      <c r="U7" s="814"/>
      <c r="V7" s="71"/>
    </row>
    <row r="8" spans="1:21" ht="15.75">
      <c r="A8" s="808" t="s">
        <v>3</v>
      </c>
      <c r="B8" s="808"/>
      <c r="C8" s="73" t="s">
        <v>13</v>
      </c>
      <c r="D8" s="73" t="s">
        <v>14</v>
      </c>
      <c r="E8" s="73" t="s">
        <v>19</v>
      </c>
      <c r="F8" s="73" t="s">
        <v>22</v>
      </c>
      <c r="G8" s="73" t="s">
        <v>23</v>
      </c>
      <c r="H8" s="73" t="s">
        <v>24</v>
      </c>
      <c r="I8" s="73" t="s">
        <v>25</v>
      </c>
      <c r="J8" s="73" t="s">
        <v>26</v>
      </c>
      <c r="K8" s="73" t="s">
        <v>27</v>
      </c>
      <c r="L8" s="73" t="s">
        <v>29</v>
      </c>
      <c r="M8" s="73" t="s">
        <v>30</v>
      </c>
      <c r="N8" s="73" t="s">
        <v>104</v>
      </c>
      <c r="O8" s="73" t="s">
        <v>101</v>
      </c>
      <c r="P8" s="73" t="s">
        <v>105</v>
      </c>
      <c r="Q8" s="73" t="s">
        <v>106</v>
      </c>
      <c r="R8" s="73" t="s">
        <v>107</v>
      </c>
      <c r="S8" s="73" t="s">
        <v>118</v>
      </c>
      <c r="T8" s="73" t="s">
        <v>131</v>
      </c>
      <c r="U8" s="73" t="s">
        <v>133</v>
      </c>
    </row>
    <row r="9" spans="1:21" ht="15.75">
      <c r="A9" s="808" t="s">
        <v>10</v>
      </c>
      <c r="B9" s="808"/>
      <c r="C9" s="74"/>
      <c r="D9" s="74"/>
      <c r="E9" s="74"/>
      <c r="F9" s="74"/>
      <c r="G9" s="74"/>
      <c r="H9" s="74"/>
      <c r="I9" s="74"/>
      <c r="J9" s="74"/>
      <c r="K9" s="74"/>
      <c r="L9" s="74"/>
      <c r="M9" s="74"/>
      <c r="N9" s="74"/>
      <c r="O9" s="74"/>
      <c r="P9" s="75"/>
      <c r="Q9" s="75"/>
      <c r="R9" s="75"/>
      <c r="S9" s="75"/>
      <c r="T9" s="74"/>
      <c r="U9" s="74"/>
    </row>
    <row r="10" spans="1:21" ht="15.75">
      <c r="A10" s="76" t="s">
        <v>0</v>
      </c>
      <c r="B10" s="77" t="s">
        <v>28</v>
      </c>
      <c r="C10" s="74"/>
      <c r="D10" s="74"/>
      <c r="E10" s="74"/>
      <c r="F10" s="74"/>
      <c r="G10" s="74"/>
      <c r="H10" s="74"/>
      <c r="I10" s="74"/>
      <c r="J10" s="74"/>
      <c r="K10" s="74"/>
      <c r="L10" s="74"/>
      <c r="M10" s="74"/>
      <c r="N10" s="74"/>
      <c r="O10" s="74"/>
      <c r="P10" s="75"/>
      <c r="Q10" s="75"/>
      <c r="R10" s="75"/>
      <c r="S10" s="75"/>
      <c r="T10" s="74"/>
      <c r="U10" s="74"/>
    </row>
    <row r="11" spans="1:21" ht="15.75">
      <c r="A11" s="78" t="s">
        <v>13</v>
      </c>
      <c r="B11" s="79" t="s">
        <v>6</v>
      </c>
      <c r="C11" s="74"/>
      <c r="D11" s="74"/>
      <c r="E11" s="74"/>
      <c r="F11" s="74"/>
      <c r="G11" s="74"/>
      <c r="H11" s="74"/>
      <c r="I11" s="74"/>
      <c r="J11" s="74"/>
      <c r="K11" s="74"/>
      <c r="L11" s="74"/>
      <c r="M11" s="74"/>
      <c r="N11" s="74"/>
      <c r="O11" s="74"/>
      <c r="P11" s="74"/>
      <c r="Q11" s="74"/>
      <c r="R11" s="74"/>
      <c r="S11" s="74"/>
      <c r="T11" s="74"/>
      <c r="U11" s="74"/>
    </row>
    <row r="12" spans="1:21" ht="15.75">
      <c r="A12" s="78" t="s">
        <v>14</v>
      </c>
      <c r="B12" s="79" t="s">
        <v>6</v>
      </c>
      <c r="C12" s="74"/>
      <c r="D12" s="74"/>
      <c r="E12" s="74"/>
      <c r="F12" s="74"/>
      <c r="G12" s="74"/>
      <c r="H12" s="74"/>
      <c r="I12" s="74"/>
      <c r="J12" s="74"/>
      <c r="K12" s="74"/>
      <c r="L12" s="74"/>
      <c r="M12" s="74"/>
      <c r="N12" s="74"/>
      <c r="O12" s="74"/>
      <c r="P12" s="75"/>
      <c r="Q12" s="75"/>
      <c r="R12" s="75"/>
      <c r="S12" s="75"/>
      <c r="T12" s="74"/>
      <c r="U12" s="74"/>
    </row>
    <row r="13" spans="1:21" ht="15.75">
      <c r="A13" s="78" t="s">
        <v>9</v>
      </c>
      <c r="B13" s="79" t="s">
        <v>11</v>
      </c>
      <c r="C13" s="74"/>
      <c r="D13" s="74"/>
      <c r="E13" s="74"/>
      <c r="F13" s="74"/>
      <c r="G13" s="74"/>
      <c r="H13" s="74"/>
      <c r="I13" s="74"/>
      <c r="J13" s="74"/>
      <c r="K13" s="74"/>
      <c r="L13" s="74"/>
      <c r="M13" s="74"/>
      <c r="N13" s="74"/>
      <c r="O13" s="74"/>
      <c r="P13" s="75"/>
      <c r="Q13" s="75"/>
      <c r="R13" s="75"/>
      <c r="S13" s="75"/>
      <c r="T13" s="74"/>
      <c r="U13" s="74"/>
    </row>
    <row r="14" spans="1:21" ht="15.75">
      <c r="A14" s="76" t="s">
        <v>1</v>
      </c>
      <c r="B14" s="77" t="s">
        <v>8</v>
      </c>
      <c r="C14" s="74"/>
      <c r="D14" s="74"/>
      <c r="E14" s="74"/>
      <c r="F14" s="74"/>
      <c r="G14" s="74"/>
      <c r="H14" s="74"/>
      <c r="I14" s="74"/>
      <c r="J14" s="74"/>
      <c r="K14" s="74"/>
      <c r="L14" s="74"/>
      <c r="M14" s="74"/>
      <c r="N14" s="74"/>
      <c r="O14" s="74"/>
      <c r="P14" s="75"/>
      <c r="Q14" s="75"/>
      <c r="R14" s="75"/>
      <c r="S14" s="75"/>
      <c r="T14" s="74"/>
      <c r="U14" s="74"/>
    </row>
    <row r="15" spans="1:21" ht="15.75">
      <c r="A15" s="76" t="s">
        <v>13</v>
      </c>
      <c r="B15" s="77" t="s">
        <v>5</v>
      </c>
      <c r="C15" s="74"/>
      <c r="D15" s="74"/>
      <c r="E15" s="74"/>
      <c r="F15" s="74"/>
      <c r="G15" s="74"/>
      <c r="H15" s="74"/>
      <c r="I15" s="74"/>
      <c r="J15" s="74"/>
      <c r="K15" s="74"/>
      <c r="L15" s="74"/>
      <c r="M15" s="74"/>
      <c r="N15" s="74"/>
      <c r="O15" s="74"/>
      <c r="P15" s="75"/>
      <c r="Q15" s="75"/>
      <c r="R15" s="75"/>
      <c r="S15" s="75"/>
      <c r="T15" s="74"/>
      <c r="U15" s="74"/>
    </row>
    <row r="16" spans="1:21" ht="15.75">
      <c r="A16" s="78" t="s">
        <v>15</v>
      </c>
      <c r="B16" s="79" t="s">
        <v>6</v>
      </c>
      <c r="C16" s="74"/>
      <c r="D16" s="74"/>
      <c r="E16" s="74"/>
      <c r="F16" s="74"/>
      <c r="G16" s="74"/>
      <c r="H16" s="74"/>
      <c r="I16" s="74"/>
      <c r="J16" s="74"/>
      <c r="K16" s="74"/>
      <c r="L16" s="74"/>
      <c r="M16" s="74"/>
      <c r="N16" s="74"/>
      <c r="O16" s="74"/>
      <c r="P16" s="75"/>
      <c r="Q16" s="75"/>
      <c r="R16" s="75"/>
      <c r="S16" s="75"/>
      <c r="T16" s="74"/>
      <c r="U16" s="74"/>
    </row>
    <row r="17" spans="1:21" ht="15.75">
      <c r="A17" s="78" t="s">
        <v>16</v>
      </c>
      <c r="B17" s="79" t="s">
        <v>7</v>
      </c>
      <c r="C17" s="74"/>
      <c r="D17" s="74"/>
      <c r="E17" s="74"/>
      <c r="F17" s="74"/>
      <c r="G17" s="74"/>
      <c r="H17" s="74"/>
      <c r="I17" s="74"/>
      <c r="J17" s="74"/>
      <c r="K17" s="74"/>
      <c r="L17" s="74"/>
      <c r="M17" s="74"/>
      <c r="N17" s="74"/>
      <c r="O17" s="74"/>
      <c r="P17" s="75"/>
      <c r="Q17" s="75"/>
      <c r="R17" s="75"/>
      <c r="S17" s="75"/>
      <c r="T17" s="74"/>
      <c r="U17" s="74"/>
    </row>
    <row r="18" spans="1:21" ht="15.75">
      <c r="A18" s="78" t="s">
        <v>9</v>
      </c>
      <c r="B18" s="79" t="s">
        <v>11</v>
      </c>
      <c r="C18" s="74"/>
      <c r="D18" s="74"/>
      <c r="E18" s="74"/>
      <c r="F18" s="74"/>
      <c r="G18" s="74"/>
      <c r="H18" s="74"/>
      <c r="I18" s="74"/>
      <c r="J18" s="74"/>
      <c r="K18" s="74"/>
      <c r="L18" s="74"/>
      <c r="M18" s="74"/>
      <c r="N18" s="74"/>
      <c r="O18" s="74"/>
      <c r="P18" s="75"/>
      <c r="Q18" s="75"/>
      <c r="R18" s="75"/>
      <c r="S18" s="75"/>
      <c r="T18" s="74"/>
      <c r="U18" s="74"/>
    </row>
    <row r="19" spans="1:21" ht="15.75">
      <c r="A19" s="76" t="s">
        <v>14</v>
      </c>
      <c r="B19" s="77" t="s">
        <v>59</v>
      </c>
      <c r="C19" s="74"/>
      <c r="D19" s="74"/>
      <c r="E19" s="74"/>
      <c r="F19" s="74"/>
      <c r="G19" s="74"/>
      <c r="H19" s="74"/>
      <c r="I19" s="74"/>
      <c r="J19" s="74"/>
      <c r="K19" s="74"/>
      <c r="L19" s="74"/>
      <c r="M19" s="74"/>
      <c r="N19" s="74"/>
      <c r="O19" s="74"/>
      <c r="P19" s="75"/>
      <c r="Q19" s="75"/>
      <c r="R19" s="75"/>
      <c r="S19" s="75"/>
      <c r="T19" s="74"/>
      <c r="U19" s="74"/>
    </row>
    <row r="20" spans="1:21" ht="15.75">
      <c r="A20" s="78" t="s">
        <v>17</v>
      </c>
      <c r="B20" s="79" t="s">
        <v>6</v>
      </c>
      <c r="C20" s="74"/>
      <c r="D20" s="74"/>
      <c r="E20" s="74"/>
      <c r="F20" s="74"/>
      <c r="G20" s="74"/>
      <c r="H20" s="74"/>
      <c r="I20" s="74"/>
      <c r="J20" s="74"/>
      <c r="K20" s="74"/>
      <c r="L20" s="74"/>
      <c r="M20" s="74"/>
      <c r="N20" s="74"/>
      <c r="O20" s="74"/>
      <c r="P20" s="75"/>
      <c r="Q20" s="75"/>
      <c r="R20" s="75"/>
      <c r="S20" s="75"/>
      <c r="T20" s="74"/>
      <c r="U20" s="74"/>
    </row>
    <row r="21" spans="1:21" ht="15.75">
      <c r="A21" s="78" t="s">
        <v>18</v>
      </c>
      <c r="B21" s="79" t="s">
        <v>7</v>
      </c>
      <c r="C21" s="74"/>
      <c r="D21" s="74"/>
      <c r="E21" s="74"/>
      <c r="F21" s="74"/>
      <c r="G21" s="74"/>
      <c r="H21" s="74"/>
      <c r="I21" s="74"/>
      <c r="J21" s="74"/>
      <c r="K21" s="74"/>
      <c r="L21" s="74"/>
      <c r="M21" s="74"/>
      <c r="N21" s="74"/>
      <c r="O21" s="74"/>
      <c r="P21" s="75"/>
      <c r="Q21" s="75"/>
      <c r="R21" s="75"/>
      <c r="S21" s="75"/>
      <c r="T21" s="74"/>
      <c r="U21" s="74"/>
    </row>
    <row r="22" spans="1:22" s="80" customFormat="1" ht="15.75">
      <c r="A22" s="78" t="s">
        <v>9</v>
      </c>
      <c r="B22" s="79" t="s">
        <v>11</v>
      </c>
      <c r="C22" s="74"/>
      <c r="D22" s="74"/>
      <c r="E22" s="74"/>
      <c r="F22" s="74"/>
      <c r="G22" s="74"/>
      <c r="H22" s="74"/>
      <c r="I22" s="74"/>
      <c r="J22" s="74"/>
      <c r="K22" s="74"/>
      <c r="L22" s="74"/>
      <c r="M22" s="74"/>
      <c r="N22" s="74"/>
      <c r="O22" s="74"/>
      <c r="P22" s="75"/>
      <c r="Q22" s="75"/>
      <c r="R22" s="75"/>
      <c r="S22" s="75"/>
      <c r="T22" s="74"/>
      <c r="U22" s="74"/>
      <c r="V22" s="62"/>
    </row>
    <row r="23" spans="1:22" ht="51.75" customHeight="1">
      <c r="A23" s="807" t="s">
        <v>119</v>
      </c>
      <c r="B23" s="807"/>
      <c r="C23" s="807"/>
      <c r="D23" s="807"/>
      <c r="E23" s="807"/>
      <c r="F23" s="807"/>
      <c r="G23" s="807"/>
      <c r="H23" s="807"/>
      <c r="I23" s="80"/>
      <c r="J23" s="80"/>
      <c r="K23" s="80"/>
      <c r="L23" s="80"/>
      <c r="M23" s="80"/>
      <c r="N23" s="812" t="s">
        <v>127</v>
      </c>
      <c r="O23" s="812"/>
      <c r="P23" s="812"/>
      <c r="Q23" s="812"/>
      <c r="R23" s="812"/>
      <c r="S23" s="812"/>
      <c r="T23" s="812"/>
      <c r="U23" s="812"/>
      <c r="V23" s="80"/>
    </row>
  </sheetData>
  <sheetProtection/>
  <mergeCells count="31">
    <mergeCell ref="S4:S7"/>
    <mergeCell ref="Q4:Q7"/>
    <mergeCell ref="L6:M6"/>
    <mergeCell ref="G3:G7"/>
    <mergeCell ref="H3:H7"/>
    <mergeCell ref="E4:E7"/>
    <mergeCell ref="A8:B8"/>
    <mergeCell ref="K6:K7"/>
    <mergeCell ref="A3:B7"/>
    <mergeCell ref="D3:D7"/>
    <mergeCell ref="J4:P4"/>
    <mergeCell ref="P6:P7"/>
    <mergeCell ref="Q1:U1"/>
    <mergeCell ref="T3:T7"/>
    <mergeCell ref="E3:F3"/>
    <mergeCell ref="N6:N7"/>
    <mergeCell ref="F1:P1"/>
    <mergeCell ref="R2:U2"/>
    <mergeCell ref="R4:R7"/>
    <mergeCell ref="I4:I7"/>
    <mergeCell ref="A1:E1"/>
    <mergeCell ref="C3:C7"/>
    <mergeCell ref="K5:P5"/>
    <mergeCell ref="I3:S3"/>
    <mergeCell ref="O6:O7"/>
    <mergeCell ref="A23:H23"/>
    <mergeCell ref="A9:B9"/>
    <mergeCell ref="F4:F7"/>
    <mergeCell ref="N23:U23"/>
    <mergeCell ref="J5:J7"/>
    <mergeCell ref="U3:U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BI95"/>
  <sheetViews>
    <sheetView zoomScalePageLayoutView="0" workbookViewId="0" topLeftCell="A64">
      <selection activeCell="N72" sqref="N72:U72"/>
    </sheetView>
  </sheetViews>
  <sheetFormatPr defaultColWidth="9.00390625" defaultRowHeight="15.75"/>
  <cols>
    <col min="1" max="1" width="3.50390625" style="4" customWidth="1"/>
    <col min="2" max="2" width="22.625" style="4" customWidth="1"/>
    <col min="3" max="3" width="6.875" style="4" customWidth="1"/>
    <col min="4" max="4" width="6.50390625" style="4" customWidth="1"/>
    <col min="5" max="5" width="6.75390625" style="4" customWidth="1"/>
    <col min="6" max="6" width="5.625" style="4" customWidth="1"/>
    <col min="7" max="7" width="5.25390625" style="4" customWidth="1"/>
    <col min="8" max="8" width="6.625" style="4" customWidth="1"/>
    <col min="9" max="9" width="6.375" style="4" customWidth="1"/>
    <col min="10" max="10" width="6.125" style="4" customWidth="1"/>
    <col min="11" max="11" width="6.25390625" style="4" customWidth="1"/>
    <col min="12" max="12" width="5.625" style="4" customWidth="1"/>
    <col min="13" max="13" width="4.875" style="8" customWidth="1"/>
    <col min="14" max="14" width="6.50390625" style="8" customWidth="1"/>
    <col min="15" max="15" width="5.00390625" style="8" customWidth="1"/>
    <col min="16" max="16" width="5.375" style="8" customWidth="1"/>
    <col min="17" max="17" width="5.75390625" style="8" customWidth="1"/>
    <col min="18" max="18" width="4.625" style="8" customWidth="1"/>
    <col min="19" max="19" width="4.375" style="8" customWidth="1"/>
    <col min="20" max="20" width="6.125" style="8" customWidth="1"/>
    <col min="21" max="21" width="4.875" style="8" customWidth="1"/>
    <col min="22" max="23" width="7.75390625" style="382" hidden="1" customWidth="1"/>
    <col min="24" max="24" width="8.625" style="383" hidden="1" customWidth="1"/>
    <col min="25" max="25" width="6.625" style="353" hidden="1" customWidth="1"/>
    <col min="26" max="26" width="5.125" style="353" hidden="1" customWidth="1"/>
    <col min="27" max="27" width="7.75390625" style="382" hidden="1" customWidth="1"/>
    <col min="28" max="29" width="7.75390625" style="385" hidden="1" customWidth="1"/>
    <col min="30" max="30" width="12.625" style="353" hidden="1" customWidth="1"/>
    <col min="31" max="32" width="8.00390625" style="353" hidden="1" customWidth="1"/>
    <col min="33" max="35" width="8.00390625" style="353" customWidth="1"/>
    <col min="36" max="36" width="9.00390625" style="4" customWidth="1"/>
    <col min="37" max="16384" width="9.00390625" style="4" customWidth="1"/>
  </cols>
  <sheetData>
    <row r="1" spans="1:21" ht="52.5" customHeight="1">
      <c r="A1" s="689" t="s">
        <v>480</v>
      </c>
      <c r="B1" s="689"/>
      <c r="C1" s="689"/>
      <c r="D1" s="689"/>
      <c r="E1" s="659" t="s">
        <v>481</v>
      </c>
      <c r="F1" s="659"/>
      <c r="G1" s="659"/>
      <c r="H1" s="659"/>
      <c r="I1" s="659"/>
      <c r="J1" s="659"/>
      <c r="K1" s="659"/>
      <c r="L1" s="659"/>
      <c r="M1" s="659"/>
      <c r="N1" s="659"/>
      <c r="O1" s="659"/>
      <c r="P1" s="848" t="str">
        <f>'[2]Thông tin'!C2</f>
        <v>Đơn vị  báo cáo: CỤC THADS TỈNH SƠN LA
Đơn vị nhận báo cáo: TỔNG CỤC THADS</v>
      </c>
      <c r="Q1" s="848"/>
      <c r="R1" s="848"/>
      <c r="S1" s="848"/>
      <c r="T1" s="848"/>
      <c r="U1" s="848"/>
    </row>
    <row r="2" spans="1:21" ht="18" customHeight="1">
      <c r="A2" s="600"/>
      <c r="B2" s="600"/>
      <c r="C2" s="600"/>
      <c r="D2" s="600"/>
      <c r="E2" s="597"/>
      <c r="F2" s="597"/>
      <c r="G2" s="597"/>
      <c r="H2" s="746" t="str">
        <f>TT!C8</f>
        <v>09 tháng/năm 2021</v>
      </c>
      <c r="I2" s="746"/>
      <c r="J2" s="746"/>
      <c r="K2" s="746"/>
      <c r="L2" s="746"/>
      <c r="M2" s="597"/>
      <c r="N2" s="597"/>
      <c r="O2" s="597"/>
      <c r="P2" s="608"/>
      <c r="Q2" s="608"/>
      <c r="R2" s="608"/>
      <c r="S2" s="608"/>
      <c r="T2" s="608"/>
      <c r="U2" s="608"/>
    </row>
    <row r="3" spans="1:21" ht="17.25" customHeight="1">
      <c r="A3" s="25"/>
      <c r="B3" s="27"/>
      <c r="C3" s="27"/>
      <c r="D3" s="6"/>
      <c r="E3" s="6"/>
      <c r="F3" s="6"/>
      <c r="G3" s="6"/>
      <c r="H3" s="36"/>
      <c r="I3" s="37" t="e">
        <f>COUNTBLANK(#REF!)</f>
        <v>#REF!</v>
      </c>
      <c r="J3" s="38">
        <f>COUNTA(#REF!)</f>
        <v>1</v>
      </c>
      <c r="K3" s="38" t="e">
        <f>I3+J3</f>
        <v>#REF!</v>
      </c>
      <c r="L3" s="38"/>
      <c r="M3" s="39"/>
      <c r="N3" s="26"/>
      <c r="O3" s="26"/>
      <c r="P3" s="766" t="s">
        <v>161</v>
      </c>
      <c r="Q3" s="766"/>
      <c r="R3" s="766"/>
      <c r="S3" s="766"/>
      <c r="T3" s="766"/>
      <c r="U3" s="766"/>
    </row>
    <row r="4" spans="1:35" s="11" customFormat="1" ht="15.75" customHeight="1">
      <c r="A4" s="773" t="s">
        <v>136</v>
      </c>
      <c r="B4" s="773" t="s">
        <v>157</v>
      </c>
      <c r="C4" s="824" t="s">
        <v>134</v>
      </c>
      <c r="D4" s="830" t="s">
        <v>4</v>
      </c>
      <c r="E4" s="832"/>
      <c r="F4" s="827" t="s">
        <v>36</v>
      </c>
      <c r="G4" s="827" t="s">
        <v>158</v>
      </c>
      <c r="H4" s="827" t="s">
        <v>37</v>
      </c>
      <c r="I4" s="830" t="s">
        <v>4</v>
      </c>
      <c r="J4" s="831"/>
      <c r="K4" s="831"/>
      <c r="L4" s="831"/>
      <c r="M4" s="831"/>
      <c r="N4" s="831"/>
      <c r="O4" s="831"/>
      <c r="P4" s="831"/>
      <c r="Q4" s="831"/>
      <c r="R4" s="831"/>
      <c r="S4" s="832"/>
      <c r="T4" s="834" t="s">
        <v>103</v>
      </c>
      <c r="U4" s="824" t="s">
        <v>160</v>
      </c>
      <c r="V4" s="382"/>
      <c r="W4" s="382"/>
      <c r="X4" s="383"/>
      <c r="Y4" s="353"/>
      <c r="Z4" s="353"/>
      <c r="AA4" s="382"/>
      <c r="AB4" s="385"/>
      <c r="AC4" s="385"/>
      <c r="AD4" s="353"/>
      <c r="AE4" s="353"/>
      <c r="AF4" s="353"/>
      <c r="AG4" s="353"/>
      <c r="AH4" s="353"/>
      <c r="AI4" s="353"/>
    </row>
    <row r="5" spans="1:35" s="12" customFormat="1" ht="15.75" customHeight="1">
      <c r="A5" s="774"/>
      <c r="B5" s="774"/>
      <c r="C5" s="825"/>
      <c r="D5" s="824" t="s">
        <v>137</v>
      </c>
      <c r="E5" s="824" t="s">
        <v>62</v>
      </c>
      <c r="F5" s="828"/>
      <c r="G5" s="828"/>
      <c r="H5" s="828"/>
      <c r="I5" s="827" t="s">
        <v>61</v>
      </c>
      <c r="J5" s="830" t="s">
        <v>4</v>
      </c>
      <c r="K5" s="831"/>
      <c r="L5" s="831"/>
      <c r="M5" s="831"/>
      <c r="N5" s="831"/>
      <c r="O5" s="831"/>
      <c r="P5" s="832"/>
      <c r="Q5" s="827" t="s">
        <v>139</v>
      </c>
      <c r="R5" s="827" t="s">
        <v>148</v>
      </c>
      <c r="S5" s="827" t="s">
        <v>81</v>
      </c>
      <c r="T5" s="835"/>
      <c r="U5" s="825"/>
      <c r="V5" s="382"/>
      <c r="W5" s="382"/>
      <c r="X5" s="383"/>
      <c r="Y5" s="353"/>
      <c r="Z5" s="353"/>
      <c r="AA5" s="382"/>
      <c r="AB5" s="385"/>
      <c r="AC5" s="385"/>
      <c r="AD5" s="353"/>
      <c r="AE5" s="353"/>
      <c r="AF5" s="353"/>
      <c r="AG5" s="353"/>
      <c r="AH5" s="353"/>
      <c r="AI5" s="353"/>
    </row>
    <row r="6" spans="1:35" s="11" customFormat="1" ht="15.75" customHeight="1">
      <c r="A6" s="774"/>
      <c r="B6" s="774"/>
      <c r="C6" s="825"/>
      <c r="D6" s="825"/>
      <c r="E6" s="825"/>
      <c r="F6" s="828"/>
      <c r="G6" s="828"/>
      <c r="H6" s="828"/>
      <c r="I6" s="828"/>
      <c r="J6" s="827" t="s">
        <v>96</v>
      </c>
      <c r="K6" s="841" t="s">
        <v>4</v>
      </c>
      <c r="L6" s="842"/>
      <c r="M6" s="843"/>
      <c r="N6" s="827" t="s">
        <v>42</v>
      </c>
      <c r="O6" s="827" t="s">
        <v>147</v>
      </c>
      <c r="P6" s="827" t="s">
        <v>46</v>
      </c>
      <c r="Q6" s="828"/>
      <c r="R6" s="828"/>
      <c r="S6" s="828"/>
      <c r="T6" s="835"/>
      <c r="U6" s="825"/>
      <c r="V6" s="382"/>
      <c r="W6" s="382"/>
      <c r="X6" s="571">
        <f>T10</f>
        <v>201395161</v>
      </c>
      <c r="Y6" s="353"/>
      <c r="Z6" s="353"/>
      <c r="AA6" s="382"/>
      <c r="AB6" s="385"/>
      <c r="AC6" s="385"/>
      <c r="AD6" s="353"/>
      <c r="AE6" s="353"/>
      <c r="AF6" s="353"/>
      <c r="AG6" s="353"/>
      <c r="AH6" s="353"/>
      <c r="AI6" s="353"/>
    </row>
    <row r="7" spans="1:35" s="11" customFormat="1" ht="15.75" customHeight="1">
      <c r="A7" s="774"/>
      <c r="B7" s="774"/>
      <c r="C7" s="825"/>
      <c r="D7" s="825"/>
      <c r="E7" s="825"/>
      <c r="F7" s="828"/>
      <c r="G7" s="828"/>
      <c r="H7" s="828"/>
      <c r="I7" s="828"/>
      <c r="J7" s="828"/>
      <c r="K7" s="844"/>
      <c r="L7" s="845"/>
      <c r="M7" s="846"/>
      <c r="N7" s="828"/>
      <c r="O7" s="828"/>
      <c r="P7" s="828"/>
      <c r="Q7" s="828"/>
      <c r="R7" s="828"/>
      <c r="S7" s="828"/>
      <c r="T7" s="835"/>
      <c r="U7" s="825"/>
      <c r="V7" s="382"/>
      <c r="W7" s="382"/>
      <c r="X7" s="383"/>
      <c r="Y7" s="353"/>
      <c r="Z7" s="353"/>
      <c r="AA7" s="382"/>
      <c r="AB7" s="385"/>
      <c r="AC7" s="385"/>
      <c r="AD7" s="353"/>
      <c r="AE7" s="353"/>
      <c r="AF7" s="353"/>
      <c r="AG7" s="353"/>
      <c r="AH7" s="353"/>
      <c r="AI7" s="353"/>
    </row>
    <row r="8" spans="1:35" s="11" customFormat="1" ht="69" customHeight="1">
      <c r="A8" s="775"/>
      <c r="B8" s="775"/>
      <c r="C8" s="826"/>
      <c r="D8" s="826"/>
      <c r="E8" s="826"/>
      <c r="F8" s="829"/>
      <c r="G8" s="829"/>
      <c r="H8" s="829"/>
      <c r="I8" s="829"/>
      <c r="J8" s="829"/>
      <c r="K8" s="495" t="s">
        <v>39</v>
      </c>
      <c r="L8" s="495" t="s">
        <v>138</v>
      </c>
      <c r="M8" s="495" t="s">
        <v>156</v>
      </c>
      <c r="N8" s="829"/>
      <c r="O8" s="829"/>
      <c r="P8" s="829"/>
      <c r="Q8" s="829"/>
      <c r="R8" s="829"/>
      <c r="S8" s="829"/>
      <c r="T8" s="836"/>
      <c r="U8" s="826"/>
      <c r="V8" s="833" t="s">
        <v>439</v>
      </c>
      <c r="W8" s="833" t="s">
        <v>440</v>
      </c>
      <c r="X8" s="837">
        <f>D10+Q10</f>
        <v>238439836</v>
      </c>
      <c r="Y8" s="838"/>
      <c r="Z8" s="353"/>
      <c r="AA8" s="415" t="s">
        <v>441</v>
      </c>
      <c r="AB8" s="415" t="s">
        <v>442</v>
      </c>
      <c r="AC8" s="415" t="s">
        <v>443</v>
      </c>
      <c r="AD8" s="353"/>
      <c r="AE8" s="353"/>
      <c r="AF8" s="353"/>
      <c r="AG8" s="353"/>
      <c r="AH8" s="353"/>
      <c r="AI8" s="353"/>
    </row>
    <row r="9" spans="1:23" ht="14.25" customHeight="1">
      <c r="A9" s="792" t="s">
        <v>3</v>
      </c>
      <c r="B9" s="793"/>
      <c r="C9" s="496" t="s">
        <v>13</v>
      </c>
      <c r="D9" s="496" t="s">
        <v>14</v>
      </c>
      <c r="E9" s="496" t="s">
        <v>19</v>
      </c>
      <c r="F9" s="496" t="s">
        <v>22</v>
      </c>
      <c r="G9" s="496" t="s">
        <v>23</v>
      </c>
      <c r="H9" s="496" t="s">
        <v>24</v>
      </c>
      <c r="I9" s="496" t="s">
        <v>25</v>
      </c>
      <c r="J9" s="496" t="s">
        <v>26</v>
      </c>
      <c r="K9" s="496" t="s">
        <v>27</v>
      </c>
      <c r="L9" s="496" t="s">
        <v>29</v>
      </c>
      <c r="M9" s="496" t="s">
        <v>30</v>
      </c>
      <c r="N9" s="496" t="s">
        <v>104</v>
      </c>
      <c r="O9" s="496" t="s">
        <v>101</v>
      </c>
      <c r="P9" s="496" t="s">
        <v>105</v>
      </c>
      <c r="Q9" s="496" t="s">
        <v>106</v>
      </c>
      <c r="R9" s="496" t="s">
        <v>107</v>
      </c>
      <c r="S9" s="496" t="s">
        <v>118</v>
      </c>
      <c r="T9" s="496" t="s">
        <v>131</v>
      </c>
      <c r="U9" s="496" t="s">
        <v>133</v>
      </c>
      <c r="V9" s="833"/>
      <c r="W9" s="833"/>
    </row>
    <row r="10" spans="1:61" s="509" customFormat="1" ht="12.75">
      <c r="A10" s="839" t="s">
        <v>10</v>
      </c>
      <c r="B10" s="840"/>
      <c r="C10" s="425">
        <f aca="true" t="shared" si="0" ref="C10:T10">C11+C19</f>
        <v>281120738</v>
      </c>
      <c r="D10" s="425">
        <f t="shared" si="0"/>
        <v>174532031</v>
      </c>
      <c r="E10" s="425">
        <f t="shared" si="0"/>
        <v>106588707</v>
      </c>
      <c r="F10" s="425">
        <f t="shared" si="0"/>
        <v>28207938</v>
      </c>
      <c r="G10" s="425">
        <f t="shared" si="0"/>
        <v>709319</v>
      </c>
      <c r="H10" s="425">
        <f t="shared" si="0"/>
        <v>252203481</v>
      </c>
      <c r="I10" s="425">
        <f t="shared" si="0"/>
        <v>188199326</v>
      </c>
      <c r="J10" s="425">
        <f t="shared" si="0"/>
        <v>50808320</v>
      </c>
      <c r="K10" s="425">
        <f t="shared" si="0"/>
        <v>34240887</v>
      </c>
      <c r="L10" s="425">
        <f t="shared" si="0"/>
        <v>16359846</v>
      </c>
      <c r="M10" s="425">
        <f t="shared" si="0"/>
        <v>207587</v>
      </c>
      <c r="N10" s="425">
        <f t="shared" si="0"/>
        <v>135062736</v>
      </c>
      <c r="O10" s="425">
        <f t="shared" si="0"/>
        <v>98050</v>
      </c>
      <c r="P10" s="425">
        <f t="shared" si="0"/>
        <v>2230220</v>
      </c>
      <c r="Q10" s="425">
        <f t="shared" si="0"/>
        <v>63907805</v>
      </c>
      <c r="R10" s="425">
        <f t="shared" si="0"/>
        <v>96050</v>
      </c>
      <c r="S10" s="425">
        <f t="shared" si="0"/>
        <v>300</v>
      </c>
      <c r="T10" s="425">
        <f t="shared" si="0"/>
        <v>201395161</v>
      </c>
      <c r="U10" s="426">
        <f>(J10/I10)*100</f>
        <v>26.997078618655628</v>
      </c>
      <c r="V10" s="373">
        <f>V11+V19</f>
        <v>252203481</v>
      </c>
      <c r="W10" s="373">
        <f>W11+W19</f>
        <v>252203481</v>
      </c>
      <c r="X10" s="374">
        <f>X11+X19</f>
        <v>0</v>
      </c>
      <c r="Y10" s="375">
        <f>X10+W10</f>
        <v>252203481</v>
      </c>
      <c r="Z10" s="375">
        <f>V10-Y10</f>
        <v>0</v>
      </c>
      <c r="AA10" s="376">
        <f>AA11+AA19</f>
        <v>217162289</v>
      </c>
      <c r="AB10" s="376">
        <f>AB11+AB19</f>
        <v>174532031</v>
      </c>
      <c r="AC10" s="376">
        <f>AC11+AC19</f>
        <v>42630258</v>
      </c>
      <c r="AD10" s="416"/>
      <c r="AE10" s="417"/>
      <c r="AF10" s="417"/>
      <c r="AG10" s="417"/>
      <c r="AH10" s="417"/>
      <c r="AI10" s="417"/>
      <c r="AJ10" s="508"/>
      <c r="AK10" s="508"/>
      <c r="AL10" s="508"/>
      <c r="AM10" s="508"/>
      <c r="AN10" s="508"/>
      <c r="AO10" s="508"/>
      <c r="AP10" s="508"/>
      <c r="AQ10" s="508"/>
      <c r="AR10" s="508"/>
      <c r="AS10" s="508"/>
      <c r="AT10" s="508"/>
      <c r="AU10" s="508"/>
      <c r="AV10" s="508"/>
      <c r="AW10" s="508"/>
      <c r="AX10" s="508"/>
      <c r="AY10" s="508"/>
      <c r="AZ10" s="508"/>
      <c r="BA10" s="508"/>
      <c r="BB10" s="508"/>
      <c r="BC10" s="508"/>
      <c r="BD10" s="508"/>
      <c r="BE10" s="508"/>
      <c r="BF10" s="508"/>
      <c r="BG10" s="508"/>
      <c r="BH10" s="508"/>
      <c r="BI10" s="508"/>
    </row>
    <row r="11" spans="1:61" s="510" customFormat="1" ht="25.5">
      <c r="A11" s="310" t="s">
        <v>0</v>
      </c>
      <c r="B11" s="296" t="s">
        <v>318</v>
      </c>
      <c r="C11" s="311">
        <f aca="true" t="shared" si="1" ref="C11:T11">SUM(C12:C18)</f>
        <v>24089649</v>
      </c>
      <c r="D11" s="311">
        <f t="shared" si="1"/>
        <v>15798142</v>
      </c>
      <c r="E11" s="311">
        <f t="shared" si="1"/>
        <v>8291507</v>
      </c>
      <c r="F11" s="311">
        <f t="shared" si="1"/>
        <v>211716</v>
      </c>
      <c r="G11" s="311">
        <f t="shared" si="1"/>
        <v>0</v>
      </c>
      <c r="H11" s="311">
        <f t="shared" si="1"/>
        <v>23877933</v>
      </c>
      <c r="I11" s="311">
        <f t="shared" si="1"/>
        <v>10658156</v>
      </c>
      <c r="J11" s="311">
        <f t="shared" si="1"/>
        <v>7264703</v>
      </c>
      <c r="K11" s="311">
        <f t="shared" si="1"/>
        <v>7264703</v>
      </c>
      <c r="L11" s="311">
        <f t="shared" si="1"/>
        <v>0</v>
      </c>
      <c r="M11" s="311">
        <f t="shared" si="1"/>
        <v>0</v>
      </c>
      <c r="N11" s="311">
        <f t="shared" si="1"/>
        <v>3392365</v>
      </c>
      <c r="O11" s="311">
        <f t="shared" si="1"/>
        <v>0</v>
      </c>
      <c r="P11" s="311">
        <f t="shared" si="1"/>
        <v>1088</v>
      </c>
      <c r="Q11" s="311">
        <f t="shared" si="1"/>
        <v>13219777</v>
      </c>
      <c r="R11" s="311">
        <f t="shared" si="1"/>
        <v>0</v>
      </c>
      <c r="S11" s="311">
        <f t="shared" si="1"/>
        <v>0</v>
      </c>
      <c r="T11" s="311">
        <f t="shared" si="1"/>
        <v>16613230</v>
      </c>
      <c r="U11" s="426">
        <f aca="true" t="shared" si="2" ref="U11:U69">(J11/I11)*100</f>
        <v>68.16097456257911</v>
      </c>
      <c r="V11" s="377">
        <f>SUM(V12:V18)</f>
        <v>23877933</v>
      </c>
      <c r="W11" s="377">
        <f>SUM(W12:W18)</f>
        <v>23877933</v>
      </c>
      <c r="X11" s="378">
        <f>SUM(X12:X18)</f>
        <v>0</v>
      </c>
      <c r="Y11" s="379">
        <f aca="true" t="shared" si="3" ref="Y11:Y69">X11+W11</f>
        <v>23877933</v>
      </c>
      <c r="Z11" s="379">
        <f>V11-Y11</f>
        <v>0</v>
      </c>
      <c r="AA11" s="380">
        <f>16035978+426080</f>
        <v>16462058</v>
      </c>
      <c r="AB11" s="381">
        <f>D11</f>
        <v>15798142</v>
      </c>
      <c r="AC11" s="381">
        <f>AA11-AB11</f>
        <v>663916</v>
      </c>
      <c r="AD11" s="370">
        <f>D11+'[2]PT02'!C76</f>
        <v>16462058</v>
      </c>
      <c r="AE11" s="353"/>
      <c r="AF11" s="353"/>
      <c r="AG11" s="353"/>
      <c r="AH11" s="353"/>
      <c r="AI11" s="353"/>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row>
    <row r="12" spans="1:61" s="403" customFormat="1" ht="12.75">
      <c r="A12" s="312">
        <v>1</v>
      </c>
      <c r="B12" s="440" t="s">
        <v>319</v>
      </c>
      <c r="C12" s="275">
        <f aca="true" t="shared" si="4" ref="C12:C18">D12+E12</f>
        <v>16380</v>
      </c>
      <c r="D12" s="452"/>
      <c r="E12" s="274">
        <v>16380</v>
      </c>
      <c r="F12" s="274"/>
      <c r="G12" s="274"/>
      <c r="H12" s="275">
        <f aca="true" t="shared" si="5" ref="H12:H18">I12+Q12+R12+S12</f>
        <v>16380</v>
      </c>
      <c r="I12" s="275">
        <f aca="true" t="shared" si="6" ref="I12:I18">J12+N12+O12+P12</f>
        <v>16380</v>
      </c>
      <c r="J12" s="275">
        <f aca="true" t="shared" si="7" ref="J12:J18">K12+L12+M12</f>
        <v>16380</v>
      </c>
      <c r="K12" s="274">
        <v>16380</v>
      </c>
      <c r="L12" s="274"/>
      <c r="M12" s="274"/>
      <c r="N12" s="274"/>
      <c r="O12" s="274"/>
      <c r="P12" s="274"/>
      <c r="Q12" s="274"/>
      <c r="R12" s="274"/>
      <c r="S12" s="274"/>
      <c r="T12" s="274">
        <f>N12+O12+P12+Q12+R12+S12</f>
        <v>0</v>
      </c>
      <c r="U12" s="341">
        <f t="shared" si="2"/>
        <v>100</v>
      </c>
      <c r="V12" s="382">
        <f>H12</f>
        <v>16380</v>
      </c>
      <c r="W12" s="382">
        <f>C12-F12-G12</f>
        <v>16380</v>
      </c>
      <c r="X12" s="383">
        <f>V12-W12</f>
        <v>0</v>
      </c>
      <c r="Y12" s="384">
        <f>X12+W12</f>
        <v>16380</v>
      </c>
      <c r="Z12" s="384">
        <f aca="true" t="shared" si="8" ref="Z12:Z69">V12-Y12</f>
        <v>0</v>
      </c>
      <c r="AA12" s="382"/>
      <c r="AB12" s="385">
        <f>'[2]02'!D91</f>
        <v>15798142</v>
      </c>
      <c r="AC12" s="386">
        <f>AA11-AB12</f>
        <v>663916</v>
      </c>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row>
    <row r="13" spans="1:61" s="403" customFormat="1" ht="12.75">
      <c r="A13" s="312">
        <v>2</v>
      </c>
      <c r="B13" s="440" t="s">
        <v>320</v>
      </c>
      <c r="C13" s="275">
        <f t="shared" si="4"/>
        <v>67070</v>
      </c>
      <c r="D13" s="452">
        <v>400</v>
      </c>
      <c r="E13" s="274">
        <v>66670</v>
      </c>
      <c r="F13" s="274"/>
      <c r="G13" s="274"/>
      <c r="H13" s="275">
        <f t="shared" si="5"/>
        <v>67070</v>
      </c>
      <c r="I13" s="275">
        <f t="shared" si="6"/>
        <v>66670</v>
      </c>
      <c r="J13" s="275">
        <f t="shared" si="7"/>
        <v>66670</v>
      </c>
      <c r="K13" s="274">
        <v>66670</v>
      </c>
      <c r="L13" s="274"/>
      <c r="M13" s="274"/>
      <c r="N13" s="274">
        <v>0</v>
      </c>
      <c r="O13" s="274"/>
      <c r="P13" s="274"/>
      <c r="Q13" s="274">
        <v>400</v>
      </c>
      <c r="R13" s="274"/>
      <c r="S13" s="274"/>
      <c r="T13" s="274">
        <f aca="true" t="shared" si="9" ref="T13:T18">N13+O13+P13+Q13+R13+S13</f>
        <v>400</v>
      </c>
      <c r="U13" s="341">
        <f t="shared" si="2"/>
        <v>100</v>
      </c>
      <c r="V13" s="382">
        <f aca="true" t="shared" si="10" ref="V13:V18">H13</f>
        <v>67070</v>
      </c>
      <c r="W13" s="382">
        <f>C13-F13-G13</f>
        <v>67070</v>
      </c>
      <c r="X13" s="383">
        <f aca="true" t="shared" si="11" ref="X13:X18">V13-W13</f>
        <v>0</v>
      </c>
      <c r="Y13" s="384">
        <f t="shared" si="3"/>
        <v>67070</v>
      </c>
      <c r="Z13" s="384">
        <f t="shared" si="8"/>
        <v>0</v>
      </c>
      <c r="AA13" s="382"/>
      <c r="AB13" s="385"/>
      <c r="AC13" s="385"/>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row>
    <row r="14" spans="1:61" s="403" customFormat="1" ht="12.75">
      <c r="A14" s="312">
        <v>3</v>
      </c>
      <c r="B14" s="440" t="s">
        <v>321</v>
      </c>
      <c r="C14" s="275">
        <f t="shared" si="4"/>
        <v>12204944</v>
      </c>
      <c r="D14" s="452">
        <v>12199134</v>
      </c>
      <c r="E14" s="274">
        <v>5810</v>
      </c>
      <c r="F14" s="274">
        <v>16237</v>
      </c>
      <c r="G14" s="274"/>
      <c r="H14" s="275">
        <f t="shared" si="5"/>
        <v>12188707</v>
      </c>
      <c r="I14" s="275">
        <f t="shared" si="6"/>
        <v>670346</v>
      </c>
      <c r="J14" s="275">
        <f t="shared" si="7"/>
        <v>670346</v>
      </c>
      <c r="K14" s="274">
        <v>670346</v>
      </c>
      <c r="L14" s="274"/>
      <c r="M14" s="274"/>
      <c r="N14" s="274"/>
      <c r="O14" s="274"/>
      <c r="P14" s="274"/>
      <c r="Q14" s="274">
        <v>11518361</v>
      </c>
      <c r="R14" s="274"/>
      <c r="S14" s="274"/>
      <c r="T14" s="274">
        <f t="shared" si="9"/>
        <v>11518361</v>
      </c>
      <c r="U14" s="341">
        <f>(J14/I14)*100</f>
        <v>100</v>
      </c>
      <c r="V14" s="382">
        <f>H14</f>
        <v>12188707</v>
      </c>
      <c r="W14" s="382">
        <f>C14-F14-G14</f>
        <v>12188707</v>
      </c>
      <c r="X14" s="383">
        <f>V14-W14</f>
        <v>0</v>
      </c>
      <c r="Y14" s="384">
        <f>X14+W14</f>
        <v>12188707</v>
      </c>
      <c r="Z14" s="384">
        <f>V14-Y14</f>
        <v>0</v>
      </c>
      <c r="AA14" s="382"/>
      <c r="AB14" s="385"/>
      <c r="AC14" s="385"/>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row>
    <row r="15" spans="1:61" s="403" customFormat="1" ht="12.75">
      <c r="A15" s="312">
        <v>4</v>
      </c>
      <c r="B15" s="497" t="s">
        <v>322</v>
      </c>
      <c r="C15" s="275">
        <f t="shared" si="4"/>
        <v>1100461</v>
      </c>
      <c r="D15" s="452"/>
      <c r="E15" s="274">
        <v>1100461</v>
      </c>
      <c r="F15" s="274">
        <v>1300</v>
      </c>
      <c r="G15" s="274"/>
      <c r="H15" s="275">
        <f t="shared" si="5"/>
        <v>1099161</v>
      </c>
      <c r="I15" s="275">
        <f t="shared" si="6"/>
        <v>1099161</v>
      </c>
      <c r="J15" s="275">
        <f t="shared" si="7"/>
        <v>1084161</v>
      </c>
      <c r="K15" s="274">
        <v>1084161</v>
      </c>
      <c r="L15" s="274"/>
      <c r="M15" s="274"/>
      <c r="N15" s="274">
        <v>15000</v>
      </c>
      <c r="O15" s="274"/>
      <c r="P15" s="274"/>
      <c r="Q15" s="274"/>
      <c r="R15" s="274"/>
      <c r="S15" s="274"/>
      <c r="T15" s="274">
        <f t="shared" si="9"/>
        <v>15000</v>
      </c>
      <c r="U15" s="341">
        <f>(J15/I15)*100</f>
        <v>98.63532275981409</v>
      </c>
      <c r="V15" s="382">
        <f>H15</f>
        <v>1099161</v>
      </c>
      <c r="W15" s="382">
        <f>C15-F15-G15</f>
        <v>1099161</v>
      </c>
      <c r="X15" s="383">
        <f>V15-W15</f>
        <v>0</v>
      </c>
      <c r="Y15" s="384">
        <f>X15+W15</f>
        <v>1099161</v>
      </c>
      <c r="Z15" s="384">
        <f>V15-Y15</f>
        <v>0</v>
      </c>
      <c r="AA15" s="382"/>
      <c r="AB15" s="385"/>
      <c r="AC15" s="385"/>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row>
    <row r="16" spans="1:61" s="403" customFormat="1" ht="12.75">
      <c r="A16" s="312">
        <v>5</v>
      </c>
      <c r="B16" s="440" t="s">
        <v>444</v>
      </c>
      <c r="C16" s="275">
        <f t="shared" si="4"/>
        <v>60</v>
      </c>
      <c r="D16" s="452"/>
      <c r="E16" s="274">
        <v>60</v>
      </c>
      <c r="F16" s="274"/>
      <c r="G16" s="274"/>
      <c r="H16" s="275">
        <f t="shared" si="5"/>
        <v>60</v>
      </c>
      <c r="I16" s="275">
        <f t="shared" si="6"/>
        <v>60</v>
      </c>
      <c r="J16" s="275">
        <f t="shared" si="7"/>
        <v>60</v>
      </c>
      <c r="K16" s="274">
        <v>60</v>
      </c>
      <c r="L16" s="274"/>
      <c r="M16" s="274"/>
      <c r="N16" s="274"/>
      <c r="O16" s="274"/>
      <c r="P16" s="274"/>
      <c r="Q16" s="274"/>
      <c r="R16" s="274"/>
      <c r="S16" s="274"/>
      <c r="T16" s="274">
        <f t="shared" si="9"/>
        <v>0</v>
      </c>
      <c r="U16" s="341">
        <f>(J16/I16)*100</f>
        <v>100</v>
      </c>
      <c r="V16" s="382">
        <f>H16</f>
        <v>60</v>
      </c>
      <c r="W16" s="382">
        <f>C16-F16-G16</f>
        <v>60</v>
      </c>
      <c r="X16" s="383">
        <f>V16-W16</f>
        <v>0</v>
      </c>
      <c r="Y16" s="384">
        <f>X16+W16</f>
        <v>60</v>
      </c>
      <c r="Z16" s="384">
        <f>V16-Y16</f>
        <v>0</v>
      </c>
      <c r="AA16" s="382"/>
      <c r="AB16" s="385"/>
      <c r="AC16" s="385"/>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row>
    <row r="17" spans="1:61" s="403" customFormat="1" ht="12.75">
      <c r="A17" s="312">
        <v>6</v>
      </c>
      <c r="B17" s="440" t="s">
        <v>324</v>
      </c>
      <c r="C17" s="275">
        <f t="shared" si="4"/>
        <v>5532042</v>
      </c>
      <c r="D17" s="452">
        <v>341977</v>
      </c>
      <c r="E17" s="274">
        <v>5190065</v>
      </c>
      <c r="F17" s="274">
        <v>39894</v>
      </c>
      <c r="G17" s="274"/>
      <c r="H17" s="275">
        <f t="shared" si="5"/>
        <v>5492148</v>
      </c>
      <c r="I17" s="275">
        <f t="shared" si="6"/>
        <v>5487148</v>
      </c>
      <c r="J17" s="275">
        <f t="shared" si="7"/>
        <v>3577735</v>
      </c>
      <c r="K17" s="274">
        <v>3577735</v>
      </c>
      <c r="L17" s="274"/>
      <c r="M17" s="274"/>
      <c r="N17" s="274">
        <v>1908325</v>
      </c>
      <c r="O17" s="274"/>
      <c r="P17" s="274">
        <v>1088</v>
      </c>
      <c r="Q17" s="274">
        <v>5000</v>
      </c>
      <c r="R17" s="274"/>
      <c r="S17" s="274"/>
      <c r="T17" s="274">
        <f t="shared" si="9"/>
        <v>1914413</v>
      </c>
      <c r="U17" s="341">
        <f t="shared" si="2"/>
        <v>65.20208676711472</v>
      </c>
      <c r="V17" s="382">
        <f t="shared" si="10"/>
        <v>5492148</v>
      </c>
      <c r="W17" s="382">
        <f aca="true" t="shared" si="12" ref="W17:W69">C17-F17-G17</f>
        <v>5492148</v>
      </c>
      <c r="X17" s="383">
        <f t="shared" si="11"/>
        <v>0</v>
      </c>
      <c r="Y17" s="384">
        <f>X17+W17</f>
        <v>5492148</v>
      </c>
      <c r="Z17" s="384">
        <f t="shared" si="8"/>
        <v>0</v>
      </c>
      <c r="AA17" s="382"/>
      <c r="AB17" s="385"/>
      <c r="AC17" s="385"/>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row>
    <row r="18" spans="1:61" s="403" customFormat="1" ht="12.75">
      <c r="A18" s="312">
        <v>7</v>
      </c>
      <c r="B18" s="440" t="s">
        <v>338</v>
      </c>
      <c r="C18" s="275">
        <f t="shared" si="4"/>
        <v>5168692</v>
      </c>
      <c r="D18" s="452">
        <v>3256631</v>
      </c>
      <c r="E18" s="274">
        <v>1912061</v>
      </c>
      <c r="F18" s="274">
        <v>154285</v>
      </c>
      <c r="G18" s="274"/>
      <c r="H18" s="275">
        <f t="shared" si="5"/>
        <v>5014407</v>
      </c>
      <c r="I18" s="275">
        <f t="shared" si="6"/>
        <v>3318391</v>
      </c>
      <c r="J18" s="275">
        <f t="shared" si="7"/>
        <v>1849351</v>
      </c>
      <c r="K18" s="274">
        <v>1849351</v>
      </c>
      <c r="L18" s="274"/>
      <c r="M18" s="274"/>
      <c r="N18" s="274">
        <v>1469040</v>
      </c>
      <c r="O18" s="274"/>
      <c r="P18" s="274"/>
      <c r="Q18" s="274">
        <v>1696016</v>
      </c>
      <c r="R18" s="274"/>
      <c r="S18" s="274"/>
      <c r="T18" s="274">
        <f t="shared" si="9"/>
        <v>3165056</v>
      </c>
      <c r="U18" s="341">
        <f>(J18/I18)*100</f>
        <v>55.7303524509318</v>
      </c>
      <c r="V18" s="382">
        <f t="shared" si="10"/>
        <v>5014407</v>
      </c>
      <c r="W18" s="382">
        <f t="shared" si="12"/>
        <v>5014407</v>
      </c>
      <c r="X18" s="383">
        <f t="shared" si="11"/>
        <v>0</v>
      </c>
      <c r="Y18" s="384">
        <f t="shared" si="3"/>
        <v>5014407</v>
      </c>
      <c r="Z18" s="384">
        <f t="shared" si="8"/>
        <v>0</v>
      </c>
      <c r="AA18" s="382"/>
      <c r="AB18" s="385"/>
      <c r="AC18" s="385"/>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row>
    <row r="19" spans="1:61" s="512" customFormat="1" ht="12.75">
      <c r="A19" s="310" t="s">
        <v>1</v>
      </c>
      <c r="B19" s="296" t="s">
        <v>8</v>
      </c>
      <c r="C19" s="515">
        <f aca="true" t="shared" si="13" ref="C19:T19">C20+C27+C31+C35+C42+C45+C50+C53+C57+C60+C64+C67</f>
        <v>257031089</v>
      </c>
      <c r="D19" s="515">
        <f t="shared" si="13"/>
        <v>158733889</v>
      </c>
      <c r="E19" s="515">
        <f t="shared" si="13"/>
        <v>98297200</v>
      </c>
      <c r="F19" s="515">
        <f t="shared" si="13"/>
        <v>27996222</v>
      </c>
      <c r="G19" s="515">
        <f t="shared" si="13"/>
        <v>709319</v>
      </c>
      <c r="H19" s="515">
        <f t="shared" si="13"/>
        <v>228325548</v>
      </c>
      <c r="I19" s="515">
        <f t="shared" si="13"/>
        <v>177541170</v>
      </c>
      <c r="J19" s="515">
        <f t="shared" si="13"/>
        <v>43543617</v>
      </c>
      <c r="K19" s="515">
        <f t="shared" si="13"/>
        <v>26976184</v>
      </c>
      <c r="L19" s="515">
        <f t="shared" si="13"/>
        <v>16359846</v>
      </c>
      <c r="M19" s="515">
        <f t="shared" si="13"/>
        <v>207587</v>
      </c>
      <c r="N19" s="515">
        <f t="shared" si="13"/>
        <v>131670371</v>
      </c>
      <c r="O19" s="515">
        <f t="shared" si="13"/>
        <v>98050</v>
      </c>
      <c r="P19" s="515">
        <f t="shared" si="13"/>
        <v>2229132</v>
      </c>
      <c r="Q19" s="515">
        <f t="shared" si="13"/>
        <v>50688028</v>
      </c>
      <c r="R19" s="523">
        <f t="shared" si="13"/>
        <v>96050</v>
      </c>
      <c r="S19" s="523">
        <f t="shared" si="13"/>
        <v>300</v>
      </c>
      <c r="T19" s="515">
        <f t="shared" si="13"/>
        <v>184781931</v>
      </c>
      <c r="U19" s="524">
        <f t="shared" si="2"/>
        <v>24.52592657804384</v>
      </c>
      <c r="V19" s="377">
        <f>V20+V27+V31+V35+V42+V45+V50+V53+V57+V60+V64+V67</f>
        <v>228325548</v>
      </c>
      <c r="W19" s="380">
        <f t="shared" si="12"/>
        <v>228325548</v>
      </c>
      <c r="X19" s="387">
        <f>X20+X27+X31+X35+X42+X45+X50+X53+X57+X60+X64+X67</f>
        <v>0</v>
      </c>
      <c r="Y19" s="379">
        <f t="shared" si="3"/>
        <v>228325548</v>
      </c>
      <c r="Z19" s="379">
        <f>V19-Y19</f>
        <v>0</v>
      </c>
      <c r="AA19" s="388">
        <f>AA20+AA27+AA31+AA35+AA42+AA45+AA50+AA53+AA57+AA60+AA64+AA67</f>
        <v>200700231</v>
      </c>
      <c r="AB19" s="388">
        <f>AB20+AB27+AB31+AB35+AB42+AB45+AB50+AB53+AB57+AB60+AB64+AB67</f>
        <v>158733889</v>
      </c>
      <c r="AC19" s="388">
        <f>AC20+AC27+AC31+AC35+AC42+AC45+AC50+AC53+AC57+AC60+AC64+AC67</f>
        <v>41966342</v>
      </c>
      <c r="AD19" s="393"/>
      <c r="AE19" s="393"/>
      <c r="AF19" s="393"/>
      <c r="AG19" s="393"/>
      <c r="AH19" s="393"/>
      <c r="AI19" s="393"/>
      <c r="AJ19" s="511"/>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row>
    <row r="20" spans="1:61" s="512" customFormat="1" ht="12.75">
      <c r="A20" s="310" t="s">
        <v>13</v>
      </c>
      <c r="B20" s="296" t="s">
        <v>325</v>
      </c>
      <c r="C20" s="515">
        <f>SUM(C21:C26)</f>
        <v>101641998</v>
      </c>
      <c r="D20" s="515">
        <f aca="true" t="shared" si="14" ref="D20:R20">SUM(D21:D26)</f>
        <v>43180220</v>
      </c>
      <c r="E20" s="515">
        <f>SUM(E21:E26)</f>
        <v>58461778</v>
      </c>
      <c r="F20" s="515">
        <f t="shared" si="14"/>
        <v>25883363</v>
      </c>
      <c r="G20" s="515">
        <f t="shared" si="14"/>
        <v>300000</v>
      </c>
      <c r="H20" s="515">
        <f t="shared" si="14"/>
        <v>75458635</v>
      </c>
      <c r="I20" s="515">
        <f t="shared" si="14"/>
        <v>67430900</v>
      </c>
      <c r="J20" s="515">
        <f t="shared" si="14"/>
        <v>10336884</v>
      </c>
      <c r="K20" s="515">
        <f t="shared" si="14"/>
        <v>6354923</v>
      </c>
      <c r="L20" s="515">
        <f t="shared" si="14"/>
        <v>3981961</v>
      </c>
      <c r="M20" s="515">
        <f t="shared" si="14"/>
        <v>0</v>
      </c>
      <c r="N20" s="515">
        <f t="shared" si="14"/>
        <v>57094016</v>
      </c>
      <c r="O20" s="515">
        <f t="shared" si="14"/>
        <v>0</v>
      </c>
      <c r="P20" s="515">
        <f t="shared" si="14"/>
        <v>0</v>
      </c>
      <c r="Q20" s="515">
        <f t="shared" si="14"/>
        <v>8027735</v>
      </c>
      <c r="R20" s="515">
        <f t="shared" si="14"/>
        <v>0</v>
      </c>
      <c r="S20" s="515">
        <f>SUM(S21:S26)</f>
        <v>0</v>
      </c>
      <c r="T20" s="515">
        <f>SUM(T21:T26)</f>
        <v>65121751</v>
      </c>
      <c r="U20" s="524">
        <f t="shared" si="2"/>
        <v>15.329595185589989</v>
      </c>
      <c r="V20" s="572">
        <f>SUM(V21:V26)</f>
        <v>75458635</v>
      </c>
      <c r="W20" s="521">
        <f t="shared" si="12"/>
        <v>75458635</v>
      </c>
      <c r="X20" s="573">
        <f>SUM(X21:X26)</f>
        <v>0</v>
      </c>
      <c r="Y20" s="574">
        <f t="shared" si="3"/>
        <v>75458635</v>
      </c>
      <c r="Z20" s="574">
        <f t="shared" si="8"/>
        <v>0</v>
      </c>
      <c r="AA20" s="521">
        <f>44434399+2970951+210000</f>
        <v>47615350</v>
      </c>
      <c r="AB20" s="575">
        <f>D20</f>
        <v>43180220</v>
      </c>
      <c r="AC20" s="575">
        <f>AA20-AB20</f>
        <v>4435130</v>
      </c>
      <c r="AD20" s="513">
        <f>D20+'[2]PT02'!C113</f>
        <v>47615350</v>
      </c>
      <c r="AE20" s="576"/>
      <c r="AF20" s="576"/>
      <c r="AG20" s="576"/>
      <c r="AH20" s="576"/>
      <c r="AI20" s="576"/>
      <c r="AJ20" s="511"/>
      <c r="AK20" s="511"/>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1"/>
    </row>
    <row r="21" spans="1:61" s="449" customFormat="1" ht="12.75">
      <c r="A21" s="312">
        <v>8</v>
      </c>
      <c r="B21" s="314" t="s">
        <v>451</v>
      </c>
      <c r="C21" s="275">
        <f aca="true" t="shared" si="15" ref="C21:C26">D21+E21</f>
        <v>5487601</v>
      </c>
      <c r="D21" s="275">
        <v>4822588</v>
      </c>
      <c r="E21" s="274">
        <v>665013</v>
      </c>
      <c r="F21" s="274">
        <v>400</v>
      </c>
      <c r="G21" s="274"/>
      <c r="H21" s="275">
        <f aca="true" t="shared" si="16" ref="H21:H26">I21+Q21+R21+S21</f>
        <v>5487201</v>
      </c>
      <c r="I21" s="275">
        <f aca="true" t="shared" si="17" ref="I21:I26">J21+N21+O21+P21</f>
        <v>5487201</v>
      </c>
      <c r="J21" s="275">
        <f aca="true" t="shared" si="18" ref="J21:J26">K21+L21+M21</f>
        <v>1013299</v>
      </c>
      <c r="K21" s="274">
        <v>811956</v>
      </c>
      <c r="L21" s="274">
        <v>201343</v>
      </c>
      <c r="M21" s="274"/>
      <c r="N21" s="274">
        <v>4473902</v>
      </c>
      <c r="O21" s="274"/>
      <c r="P21" s="274"/>
      <c r="Q21" s="274"/>
      <c r="R21" s="274"/>
      <c r="S21" s="274"/>
      <c r="T21" s="274">
        <f aca="true" t="shared" si="19" ref="T21:T26">N21+O21+P21+Q21+R21+S21</f>
        <v>4473902</v>
      </c>
      <c r="U21" s="341">
        <f t="shared" si="2"/>
        <v>18.466591619297343</v>
      </c>
      <c r="V21" s="382">
        <f aca="true" t="shared" si="20" ref="V21:V26">H21</f>
        <v>5487201</v>
      </c>
      <c r="W21" s="382">
        <f t="shared" si="12"/>
        <v>5487201</v>
      </c>
      <c r="X21" s="383">
        <f aca="true" t="shared" si="21" ref="X21:X26">V21-W21</f>
        <v>0</v>
      </c>
      <c r="Y21" s="384">
        <f t="shared" si="3"/>
        <v>5487201</v>
      </c>
      <c r="Z21" s="384">
        <f t="shared" si="8"/>
        <v>0</v>
      </c>
      <c r="AA21" s="382"/>
      <c r="AB21" s="385"/>
      <c r="AC21" s="385"/>
      <c r="AD21" s="353"/>
      <c r="AE21" s="353"/>
      <c r="AF21" s="353"/>
      <c r="AG21" s="353"/>
      <c r="AH21" s="353"/>
      <c r="AI21" s="35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row>
    <row r="22" spans="1:61" s="449" customFormat="1" ht="12.75">
      <c r="A22" s="312">
        <v>9</v>
      </c>
      <c r="B22" s="313" t="s">
        <v>335</v>
      </c>
      <c r="C22" s="275">
        <f t="shared" si="15"/>
        <v>8638538</v>
      </c>
      <c r="D22" s="275">
        <v>7621661</v>
      </c>
      <c r="E22" s="274">
        <v>1016877</v>
      </c>
      <c r="F22" s="274"/>
      <c r="G22" s="274"/>
      <c r="H22" s="275">
        <f t="shared" si="16"/>
        <v>8638538</v>
      </c>
      <c r="I22" s="275">
        <f t="shared" si="17"/>
        <v>7334415</v>
      </c>
      <c r="J22" s="275">
        <f t="shared" si="18"/>
        <v>1092653</v>
      </c>
      <c r="K22" s="274">
        <v>186835</v>
      </c>
      <c r="L22" s="274">
        <v>905818</v>
      </c>
      <c r="M22" s="274"/>
      <c r="N22" s="274">
        <v>6241762</v>
      </c>
      <c r="O22" s="274"/>
      <c r="P22" s="274"/>
      <c r="Q22" s="274">
        <v>1304123</v>
      </c>
      <c r="R22" s="274"/>
      <c r="S22" s="274"/>
      <c r="T22" s="274">
        <f t="shared" si="19"/>
        <v>7545885</v>
      </c>
      <c r="U22" s="341">
        <f t="shared" si="2"/>
        <v>14.897616237968537</v>
      </c>
      <c r="V22" s="382">
        <f t="shared" si="20"/>
        <v>8638538</v>
      </c>
      <c r="W22" s="382">
        <f t="shared" si="12"/>
        <v>8638538</v>
      </c>
      <c r="X22" s="383">
        <f t="shared" si="21"/>
        <v>0</v>
      </c>
      <c r="Y22" s="384">
        <f t="shared" si="3"/>
        <v>8638538</v>
      </c>
      <c r="Z22" s="384">
        <f t="shared" si="8"/>
        <v>0</v>
      </c>
      <c r="AA22" s="382"/>
      <c r="AB22" s="385"/>
      <c r="AC22" s="385"/>
      <c r="AD22" s="353"/>
      <c r="AE22" s="353"/>
      <c r="AF22" s="353"/>
      <c r="AG22" s="353"/>
      <c r="AH22" s="353"/>
      <c r="AI22" s="353"/>
      <c r="AJ22" s="353"/>
      <c r="AK22" s="353"/>
      <c r="AL22" s="393"/>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row>
    <row r="23" spans="1:61" s="403" customFormat="1" ht="12.75">
      <c r="A23" s="312">
        <v>10</v>
      </c>
      <c r="B23" s="314" t="s">
        <v>327</v>
      </c>
      <c r="C23" s="275">
        <f t="shared" si="15"/>
        <v>37328829</v>
      </c>
      <c r="D23" s="275">
        <v>9082235</v>
      </c>
      <c r="E23" s="274">
        <v>28246594</v>
      </c>
      <c r="F23" s="274">
        <v>25761063</v>
      </c>
      <c r="G23" s="274"/>
      <c r="H23" s="275">
        <f t="shared" si="16"/>
        <v>11567766</v>
      </c>
      <c r="I23" s="275">
        <f t="shared" si="17"/>
        <v>11223166</v>
      </c>
      <c r="J23" s="275">
        <f t="shared" si="18"/>
        <v>4311672</v>
      </c>
      <c r="K23" s="274">
        <v>2014948</v>
      </c>
      <c r="L23" s="274">
        <v>2296724</v>
      </c>
      <c r="M23" s="274"/>
      <c r="N23" s="274">
        <v>6911494</v>
      </c>
      <c r="O23" s="274"/>
      <c r="P23" s="274"/>
      <c r="Q23" s="274">
        <v>344600</v>
      </c>
      <c r="R23" s="274"/>
      <c r="S23" s="274"/>
      <c r="T23" s="274">
        <f t="shared" si="19"/>
        <v>7256094</v>
      </c>
      <c r="U23" s="341">
        <f t="shared" si="2"/>
        <v>38.41760872110419</v>
      </c>
      <c r="V23" s="382">
        <f t="shared" si="20"/>
        <v>11567766</v>
      </c>
      <c r="W23" s="382">
        <f t="shared" si="12"/>
        <v>11567766</v>
      </c>
      <c r="X23" s="383">
        <f t="shared" si="21"/>
        <v>0</v>
      </c>
      <c r="Y23" s="384">
        <f t="shared" si="3"/>
        <v>11567766</v>
      </c>
      <c r="Z23" s="384">
        <f t="shared" si="8"/>
        <v>0</v>
      </c>
      <c r="AA23" s="382"/>
      <c r="AB23" s="385"/>
      <c r="AC23" s="385"/>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row>
    <row r="24" spans="1:61" s="403" customFormat="1" ht="12.75">
      <c r="A24" s="312">
        <v>11</v>
      </c>
      <c r="B24" s="314" t="s">
        <v>328</v>
      </c>
      <c r="C24" s="275">
        <f t="shared" si="15"/>
        <v>8837186</v>
      </c>
      <c r="D24" s="275">
        <v>5492292</v>
      </c>
      <c r="E24" s="274">
        <v>3344894</v>
      </c>
      <c r="F24" s="274">
        <v>200</v>
      </c>
      <c r="G24" s="274">
        <v>300000</v>
      </c>
      <c r="H24" s="275">
        <f t="shared" si="16"/>
        <v>8536986</v>
      </c>
      <c r="I24" s="275">
        <f t="shared" si="17"/>
        <v>6774937</v>
      </c>
      <c r="J24" s="275">
        <f t="shared" si="18"/>
        <v>487495</v>
      </c>
      <c r="K24" s="274">
        <v>324595</v>
      </c>
      <c r="L24" s="274">
        <v>162900</v>
      </c>
      <c r="M24" s="274"/>
      <c r="N24" s="274">
        <v>6287442</v>
      </c>
      <c r="O24" s="274"/>
      <c r="P24" s="274"/>
      <c r="Q24" s="274">
        <v>1762049</v>
      </c>
      <c r="R24" s="274"/>
      <c r="S24" s="274"/>
      <c r="T24" s="274">
        <f t="shared" si="19"/>
        <v>8049491</v>
      </c>
      <c r="U24" s="341">
        <f t="shared" si="2"/>
        <v>7.195565065771091</v>
      </c>
      <c r="V24" s="382">
        <f t="shared" si="20"/>
        <v>8536986</v>
      </c>
      <c r="W24" s="382">
        <f t="shared" si="12"/>
        <v>8536986</v>
      </c>
      <c r="X24" s="383">
        <f t="shared" si="21"/>
        <v>0</v>
      </c>
      <c r="Y24" s="384">
        <f t="shared" si="3"/>
        <v>8536986</v>
      </c>
      <c r="Z24" s="384">
        <f t="shared" si="8"/>
        <v>0</v>
      </c>
      <c r="AA24" s="382"/>
      <c r="AB24" s="385"/>
      <c r="AC24" s="385"/>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row>
    <row r="25" spans="1:61" s="403" customFormat="1" ht="12.75">
      <c r="A25" s="312">
        <v>12</v>
      </c>
      <c r="B25" s="314" t="s">
        <v>329</v>
      </c>
      <c r="C25" s="275">
        <f t="shared" si="15"/>
        <v>26403026</v>
      </c>
      <c r="D25" s="275">
        <v>5590547</v>
      </c>
      <c r="E25" s="274">
        <v>20812479</v>
      </c>
      <c r="F25" s="274">
        <v>121700</v>
      </c>
      <c r="G25" s="274"/>
      <c r="H25" s="275">
        <f t="shared" si="16"/>
        <v>26281326</v>
      </c>
      <c r="I25" s="275">
        <f t="shared" si="17"/>
        <v>25379882</v>
      </c>
      <c r="J25" s="275">
        <f t="shared" si="18"/>
        <v>734023</v>
      </c>
      <c r="K25" s="274">
        <v>513173</v>
      </c>
      <c r="L25" s="274">
        <v>220850</v>
      </c>
      <c r="M25" s="274"/>
      <c r="N25" s="274">
        <v>24645859</v>
      </c>
      <c r="O25" s="274"/>
      <c r="P25" s="274"/>
      <c r="Q25" s="274">
        <v>901444</v>
      </c>
      <c r="R25" s="274"/>
      <c r="S25" s="274"/>
      <c r="T25" s="274">
        <f t="shared" si="19"/>
        <v>25547303</v>
      </c>
      <c r="U25" s="341">
        <f t="shared" si="2"/>
        <v>2.892145046222043</v>
      </c>
      <c r="V25" s="382">
        <f t="shared" si="20"/>
        <v>26281326</v>
      </c>
      <c r="W25" s="382">
        <f t="shared" si="12"/>
        <v>26281326</v>
      </c>
      <c r="X25" s="383">
        <f t="shared" si="21"/>
        <v>0</v>
      </c>
      <c r="Y25" s="384">
        <f t="shared" si="3"/>
        <v>26281326</v>
      </c>
      <c r="Z25" s="384">
        <f t="shared" si="8"/>
        <v>0</v>
      </c>
      <c r="AA25" s="382"/>
      <c r="AB25" s="385"/>
      <c r="AC25" s="385"/>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row>
    <row r="26" spans="1:61" s="403" customFormat="1" ht="12.75">
      <c r="A26" s="312">
        <v>13</v>
      </c>
      <c r="B26" s="314" t="s">
        <v>330</v>
      </c>
      <c r="C26" s="275">
        <f t="shared" si="15"/>
        <v>14946818</v>
      </c>
      <c r="D26" s="275">
        <v>10570897</v>
      </c>
      <c r="E26" s="274">
        <v>4375921</v>
      </c>
      <c r="F26" s="274"/>
      <c r="G26" s="274"/>
      <c r="H26" s="275">
        <f t="shared" si="16"/>
        <v>14946818</v>
      </c>
      <c r="I26" s="275">
        <f t="shared" si="17"/>
        <v>11231299</v>
      </c>
      <c r="J26" s="275">
        <f t="shared" si="18"/>
        <v>2697742</v>
      </c>
      <c r="K26" s="274">
        <v>2503416</v>
      </c>
      <c r="L26" s="274">
        <v>194326</v>
      </c>
      <c r="M26" s="274"/>
      <c r="N26" s="274">
        <v>8533557</v>
      </c>
      <c r="O26" s="274"/>
      <c r="P26" s="274"/>
      <c r="Q26" s="274">
        <v>3715519</v>
      </c>
      <c r="R26" s="274"/>
      <c r="S26" s="274"/>
      <c r="T26" s="274">
        <f t="shared" si="19"/>
        <v>12249076</v>
      </c>
      <c r="U26" s="341">
        <f t="shared" si="2"/>
        <v>24.019857364673488</v>
      </c>
      <c r="V26" s="382">
        <f t="shared" si="20"/>
        <v>14946818</v>
      </c>
      <c r="W26" s="382">
        <f t="shared" si="12"/>
        <v>14946818</v>
      </c>
      <c r="X26" s="383">
        <f t="shared" si="21"/>
        <v>0</v>
      </c>
      <c r="Y26" s="384">
        <f t="shared" si="3"/>
        <v>14946818</v>
      </c>
      <c r="Z26" s="384">
        <f t="shared" si="8"/>
        <v>0</v>
      </c>
      <c r="AA26" s="382"/>
      <c r="AB26" s="385"/>
      <c r="AC26" s="385"/>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row>
    <row r="27" spans="1:61" s="421" customFormat="1" ht="12.75">
      <c r="A27" s="310" t="s">
        <v>14</v>
      </c>
      <c r="B27" s="296" t="s">
        <v>331</v>
      </c>
      <c r="C27" s="311">
        <f aca="true" t="shared" si="22" ref="C27:T27">SUM(C28:C30)</f>
        <v>28296741</v>
      </c>
      <c r="D27" s="525">
        <f t="shared" si="22"/>
        <v>22719262</v>
      </c>
      <c r="E27" s="311">
        <f t="shared" si="22"/>
        <v>5577479</v>
      </c>
      <c r="F27" s="311">
        <f t="shared" si="22"/>
        <v>226400</v>
      </c>
      <c r="G27" s="311">
        <f t="shared" si="22"/>
        <v>0</v>
      </c>
      <c r="H27" s="311">
        <f t="shared" si="22"/>
        <v>28070341</v>
      </c>
      <c r="I27" s="311">
        <f t="shared" si="22"/>
        <v>25522558</v>
      </c>
      <c r="J27" s="311">
        <f t="shared" si="22"/>
        <v>6905768</v>
      </c>
      <c r="K27" s="311">
        <f t="shared" si="22"/>
        <v>2422442</v>
      </c>
      <c r="L27" s="311">
        <f t="shared" si="22"/>
        <v>4472676</v>
      </c>
      <c r="M27" s="311">
        <f t="shared" si="22"/>
        <v>10650</v>
      </c>
      <c r="N27" s="311">
        <f t="shared" si="22"/>
        <v>18616790</v>
      </c>
      <c r="O27" s="311">
        <f t="shared" si="22"/>
        <v>0</v>
      </c>
      <c r="P27" s="311">
        <f t="shared" si="22"/>
        <v>0</v>
      </c>
      <c r="Q27" s="311">
        <f t="shared" si="22"/>
        <v>2547483</v>
      </c>
      <c r="R27" s="311">
        <f t="shared" si="22"/>
        <v>0</v>
      </c>
      <c r="S27" s="311">
        <f t="shared" si="22"/>
        <v>300</v>
      </c>
      <c r="T27" s="311">
        <f t="shared" si="22"/>
        <v>21164573</v>
      </c>
      <c r="U27" s="526">
        <f t="shared" si="2"/>
        <v>27.057507323521413</v>
      </c>
      <c r="V27" s="377">
        <f>SUM(V28:V30)</f>
        <v>28070341</v>
      </c>
      <c r="W27" s="380">
        <f t="shared" si="12"/>
        <v>28070341</v>
      </c>
      <c r="X27" s="387">
        <f>SUM(X28:X30)</f>
        <v>0</v>
      </c>
      <c r="Y27" s="379">
        <f t="shared" si="3"/>
        <v>28070341</v>
      </c>
      <c r="Z27" s="379">
        <f t="shared" si="8"/>
        <v>0</v>
      </c>
      <c r="AA27" s="380">
        <f>22725074+2731983</f>
        <v>25457057</v>
      </c>
      <c r="AB27" s="381">
        <f>D27</f>
        <v>22719262</v>
      </c>
      <c r="AC27" s="381">
        <f>AA27-AB27</f>
        <v>2737795</v>
      </c>
      <c r="AD27" s="370">
        <f>D27+'[2]PT02'!C150</f>
        <v>25457057</v>
      </c>
      <c r="AE27" s="353"/>
      <c r="AF27" s="353"/>
      <c r="AG27" s="353"/>
      <c r="AH27" s="353"/>
      <c r="AI27" s="353"/>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row>
    <row r="28" spans="1:61" s="403" customFormat="1" ht="12.75">
      <c r="A28" s="312">
        <v>14</v>
      </c>
      <c r="B28" s="313" t="s">
        <v>323</v>
      </c>
      <c r="C28" s="275">
        <f>D28+E28</f>
        <v>9813732</v>
      </c>
      <c r="D28" s="275">
        <v>9475301</v>
      </c>
      <c r="E28" s="274">
        <v>338431</v>
      </c>
      <c r="F28" s="274">
        <v>70200</v>
      </c>
      <c r="G28" s="274">
        <v>0</v>
      </c>
      <c r="H28" s="275">
        <f>I28+Q28+R28+S28</f>
        <v>9743532</v>
      </c>
      <c r="I28" s="275">
        <f>J28+N28+O28+P28</f>
        <v>9361662</v>
      </c>
      <c r="J28" s="275">
        <f>K28+L28+M28</f>
        <v>3477277</v>
      </c>
      <c r="K28" s="274">
        <v>788079</v>
      </c>
      <c r="L28" s="274">
        <v>2689198</v>
      </c>
      <c r="M28" s="274">
        <v>0</v>
      </c>
      <c r="N28" s="274">
        <v>5884385</v>
      </c>
      <c r="O28" s="274">
        <v>0</v>
      </c>
      <c r="P28" s="274">
        <v>0</v>
      </c>
      <c r="Q28" s="274">
        <v>381870</v>
      </c>
      <c r="R28" s="274">
        <v>0</v>
      </c>
      <c r="S28" s="274">
        <v>0</v>
      </c>
      <c r="T28" s="274">
        <f>N28+O28+P28+Q28+R28+S28</f>
        <v>6266255</v>
      </c>
      <c r="U28" s="341">
        <f t="shared" si="2"/>
        <v>37.14379989365136</v>
      </c>
      <c r="V28" s="382">
        <f>H28</f>
        <v>9743532</v>
      </c>
      <c r="W28" s="382">
        <f t="shared" si="12"/>
        <v>9743532</v>
      </c>
      <c r="X28" s="356">
        <f>V28-W28</f>
        <v>0</v>
      </c>
      <c r="Y28" s="384">
        <f t="shared" si="3"/>
        <v>9743532</v>
      </c>
      <c r="Z28" s="384">
        <f t="shared" si="8"/>
        <v>0</v>
      </c>
      <c r="AA28" s="382"/>
      <c r="AB28" s="385"/>
      <c r="AC28" s="385"/>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row>
    <row r="29" spans="1:61" s="422" customFormat="1" ht="12.75">
      <c r="A29" s="312">
        <v>15</v>
      </c>
      <c r="B29" s="313" t="s">
        <v>333</v>
      </c>
      <c r="C29" s="275">
        <f>D29+E29</f>
        <v>4548580</v>
      </c>
      <c r="D29" s="275">
        <v>2742654</v>
      </c>
      <c r="E29" s="274">
        <v>1805926</v>
      </c>
      <c r="F29" s="274">
        <v>0</v>
      </c>
      <c r="G29" s="274">
        <v>0</v>
      </c>
      <c r="H29" s="275">
        <f>I29+Q29+R29+S29</f>
        <v>4548580</v>
      </c>
      <c r="I29" s="275">
        <f>J29+N29+O29+P29</f>
        <v>3828908</v>
      </c>
      <c r="J29" s="275">
        <f>K29+L29+M29</f>
        <v>1078825</v>
      </c>
      <c r="K29" s="274">
        <v>314011</v>
      </c>
      <c r="L29" s="274">
        <v>764814</v>
      </c>
      <c r="M29" s="274">
        <v>0</v>
      </c>
      <c r="N29" s="274">
        <v>2750083</v>
      </c>
      <c r="O29" s="274">
        <v>0</v>
      </c>
      <c r="P29" s="274">
        <v>0</v>
      </c>
      <c r="Q29" s="274">
        <v>719672</v>
      </c>
      <c r="R29" s="274">
        <v>0</v>
      </c>
      <c r="S29" s="274">
        <v>0</v>
      </c>
      <c r="T29" s="274">
        <f>N29+O29+P29+Q29+R29+S29</f>
        <v>3469755</v>
      </c>
      <c r="U29" s="341">
        <f>(J29/I29)*100</f>
        <v>28.175787979235857</v>
      </c>
      <c r="V29" s="382">
        <f>H29</f>
        <v>4548580</v>
      </c>
      <c r="W29" s="382">
        <f>C29-F29-G29</f>
        <v>4548580</v>
      </c>
      <c r="X29" s="356">
        <f>V29-W29</f>
        <v>0</v>
      </c>
      <c r="Y29" s="384">
        <f>X29+W29</f>
        <v>4548580</v>
      </c>
      <c r="Z29" s="384">
        <f>V29-Y29</f>
        <v>0</v>
      </c>
      <c r="AA29" s="382"/>
      <c r="AB29" s="385"/>
      <c r="AC29" s="385"/>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row>
    <row r="30" spans="1:61" s="403" customFormat="1" ht="12.75">
      <c r="A30" s="312">
        <v>16</v>
      </c>
      <c r="B30" s="313" t="s">
        <v>334</v>
      </c>
      <c r="C30" s="275">
        <f>D30+E30</f>
        <v>13934429</v>
      </c>
      <c r="D30" s="275">
        <v>10501307</v>
      </c>
      <c r="E30" s="274">
        <v>3433122</v>
      </c>
      <c r="F30" s="274">
        <v>156200</v>
      </c>
      <c r="G30" s="274">
        <v>0</v>
      </c>
      <c r="H30" s="275">
        <f>I30+Q30+R30+S30</f>
        <v>13778229</v>
      </c>
      <c r="I30" s="275">
        <f>J30+N30+O30+P30</f>
        <v>12331988</v>
      </c>
      <c r="J30" s="275">
        <f>K30+L30+M30</f>
        <v>2349666</v>
      </c>
      <c r="K30" s="274">
        <v>1320352</v>
      </c>
      <c r="L30" s="274">
        <v>1018664</v>
      </c>
      <c r="M30" s="274">
        <v>10650</v>
      </c>
      <c r="N30" s="274">
        <v>9982322</v>
      </c>
      <c r="O30" s="274">
        <v>0</v>
      </c>
      <c r="P30" s="274">
        <v>0</v>
      </c>
      <c r="Q30" s="274">
        <v>1445941</v>
      </c>
      <c r="R30" s="274">
        <v>0</v>
      </c>
      <c r="S30" s="274">
        <v>300</v>
      </c>
      <c r="T30" s="274">
        <f>N30+O30+P30+Q30+R30+S30</f>
        <v>11428563</v>
      </c>
      <c r="U30" s="341">
        <f>(J30/I30)*100</f>
        <v>19.05342431406842</v>
      </c>
      <c r="V30" s="382">
        <f>H30</f>
        <v>13778229</v>
      </c>
      <c r="W30" s="382">
        <f>C30-F30-G30</f>
        <v>13778229</v>
      </c>
      <c r="X30" s="356">
        <f>V30-W30</f>
        <v>0</v>
      </c>
      <c r="Y30" s="384">
        <f>X30+W30</f>
        <v>13778229</v>
      </c>
      <c r="Z30" s="384">
        <f>V30-Y30</f>
        <v>0</v>
      </c>
      <c r="AA30" s="382"/>
      <c r="AB30" s="385"/>
      <c r="AC30" s="385"/>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row>
    <row r="31" spans="1:61" s="421" customFormat="1" ht="12.75">
      <c r="A31" s="310" t="s">
        <v>19</v>
      </c>
      <c r="B31" s="296" t="s">
        <v>336</v>
      </c>
      <c r="C31" s="311">
        <f>SUM(C32:C34)</f>
        <v>30942943</v>
      </c>
      <c r="D31" s="525">
        <f>SUM(D32:D34)</f>
        <v>26016603</v>
      </c>
      <c r="E31" s="311">
        <f>SUM(E32:E34)</f>
        <v>4926340</v>
      </c>
      <c r="F31" s="311">
        <f>SUM(F32:F34)</f>
        <v>0</v>
      </c>
      <c r="G31" s="311">
        <f>SUM(G32:G34)</f>
        <v>0</v>
      </c>
      <c r="H31" s="311">
        <f aca="true" t="shared" si="23" ref="H31:T31">SUM(H32:H34)</f>
        <v>30942943</v>
      </c>
      <c r="I31" s="311">
        <f t="shared" si="23"/>
        <v>23092236</v>
      </c>
      <c r="J31" s="311">
        <f t="shared" si="23"/>
        <v>7422352</v>
      </c>
      <c r="K31" s="311">
        <f t="shared" si="23"/>
        <v>4001141</v>
      </c>
      <c r="L31" s="311">
        <f t="shared" si="23"/>
        <v>3413461</v>
      </c>
      <c r="M31" s="311">
        <f t="shared" si="23"/>
        <v>7750</v>
      </c>
      <c r="N31" s="311">
        <f t="shared" si="23"/>
        <v>15669884</v>
      </c>
      <c r="O31" s="311">
        <f t="shared" si="23"/>
        <v>0</v>
      </c>
      <c r="P31" s="311">
        <f t="shared" si="23"/>
        <v>0</v>
      </c>
      <c r="Q31" s="311">
        <f t="shared" si="23"/>
        <v>7754657</v>
      </c>
      <c r="R31" s="311">
        <f t="shared" si="23"/>
        <v>96050</v>
      </c>
      <c r="S31" s="311">
        <f t="shared" si="23"/>
        <v>0</v>
      </c>
      <c r="T31" s="311">
        <f t="shared" si="23"/>
        <v>23520591</v>
      </c>
      <c r="U31" s="426">
        <f t="shared" si="2"/>
        <v>32.142197057054155</v>
      </c>
      <c r="V31" s="389">
        <f>SUM(V32:V34)</f>
        <v>30942943</v>
      </c>
      <c r="W31" s="380">
        <f t="shared" si="12"/>
        <v>30942943</v>
      </c>
      <c r="X31" s="390">
        <f>SUM(X32:X34)</f>
        <v>0</v>
      </c>
      <c r="Y31" s="379">
        <f t="shared" si="3"/>
        <v>30942943</v>
      </c>
      <c r="Z31" s="379">
        <f t="shared" si="8"/>
        <v>0</v>
      </c>
      <c r="AA31" s="380">
        <f>24680689+1956915</f>
        <v>26637604</v>
      </c>
      <c r="AB31" s="381">
        <f>D31</f>
        <v>26016603</v>
      </c>
      <c r="AC31" s="381">
        <f>AA31-AB31</f>
        <v>621001</v>
      </c>
      <c r="AD31" s="370">
        <f>D31+'[2]PT02'!C189</f>
        <v>26637604</v>
      </c>
      <c r="AE31" s="353"/>
      <c r="AF31" s="353"/>
      <c r="AG31" s="353"/>
      <c r="AH31" s="353"/>
      <c r="AI31" s="353"/>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row>
    <row r="32" spans="1:61" s="403" customFormat="1" ht="12.75">
      <c r="A32" s="312">
        <v>17</v>
      </c>
      <c r="B32" s="316" t="s">
        <v>337</v>
      </c>
      <c r="C32" s="275">
        <f>D32+E32</f>
        <v>9544602</v>
      </c>
      <c r="D32" s="448">
        <v>7838189</v>
      </c>
      <c r="E32" s="298">
        <v>1706413</v>
      </c>
      <c r="F32" s="298">
        <v>0</v>
      </c>
      <c r="G32" s="298">
        <v>0</v>
      </c>
      <c r="H32" s="297">
        <f>I32+Q32+R32+S32</f>
        <v>9544602</v>
      </c>
      <c r="I32" s="297">
        <f>SUM(J32,N32:P32)</f>
        <v>5879404</v>
      </c>
      <c r="J32" s="297">
        <f>SUM(K32:M32)</f>
        <v>3514724</v>
      </c>
      <c r="K32" s="298">
        <v>2960115</v>
      </c>
      <c r="L32" s="298">
        <v>549734</v>
      </c>
      <c r="M32" s="298">
        <v>4875</v>
      </c>
      <c r="N32" s="298">
        <v>2364680</v>
      </c>
      <c r="O32" s="298">
        <v>0</v>
      </c>
      <c r="P32" s="298">
        <v>0</v>
      </c>
      <c r="Q32" s="298">
        <v>3665198</v>
      </c>
      <c r="R32" s="298">
        <v>0</v>
      </c>
      <c r="S32" s="298"/>
      <c r="T32" s="274">
        <f>N32+O32+P32+Q32+R32+S32</f>
        <v>6029878</v>
      </c>
      <c r="U32" s="341">
        <f t="shared" si="2"/>
        <v>59.78027704848995</v>
      </c>
      <c r="V32" s="382">
        <f>H32</f>
        <v>9544602</v>
      </c>
      <c r="W32" s="382">
        <f t="shared" si="12"/>
        <v>9544602</v>
      </c>
      <c r="X32" s="383">
        <f>V32-W32</f>
        <v>0</v>
      </c>
      <c r="Y32" s="384">
        <f t="shared" si="3"/>
        <v>9544602</v>
      </c>
      <c r="Z32" s="384">
        <f t="shared" si="8"/>
        <v>0</v>
      </c>
      <c r="AA32" s="382"/>
      <c r="AB32" s="385"/>
      <c r="AC32" s="385"/>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row>
    <row r="33" spans="1:61" s="403" customFormat="1" ht="12.75">
      <c r="A33" s="312">
        <v>18</v>
      </c>
      <c r="B33" s="316" t="s">
        <v>406</v>
      </c>
      <c r="C33" s="275">
        <f>D33+E33</f>
        <v>12213506</v>
      </c>
      <c r="D33" s="441">
        <v>9472025</v>
      </c>
      <c r="E33" s="298">
        <v>2741481</v>
      </c>
      <c r="F33" s="298">
        <v>0</v>
      </c>
      <c r="G33" s="298">
        <v>0</v>
      </c>
      <c r="H33" s="297">
        <f>I33+Q33+R33+S33</f>
        <v>12213506</v>
      </c>
      <c r="I33" s="297">
        <f>SUM(J33,N33:P33)</f>
        <v>9046446</v>
      </c>
      <c r="J33" s="297">
        <f>SUM(K33:M33)</f>
        <v>2859384</v>
      </c>
      <c r="K33" s="298">
        <v>481436</v>
      </c>
      <c r="L33" s="298">
        <v>2375073</v>
      </c>
      <c r="M33" s="298">
        <v>2875</v>
      </c>
      <c r="N33" s="298">
        <v>6187062</v>
      </c>
      <c r="O33" s="298"/>
      <c r="P33" s="298"/>
      <c r="Q33" s="298">
        <v>3071010</v>
      </c>
      <c r="R33" s="298">
        <v>96050</v>
      </c>
      <c r="S33" s="298"/>
      <c r="T33" s="274">
        <f>N33+O33+P33+Q33+R33+S33</f>
        <v>9354122</v>
      </c>
      <c r="U33" s="341">
        <f>(J33/I33)*100</f>
        <v>31.607815931250794</v>
      </c>
      <c r="V33" s="382">
        <f>H33</f>
        <v>12213506</v>
      </c>
      <c r="W33" s="382">
        <f>C33-F33-G33</f>
        <v>12213506</v>
      </c>
      <c r="X33" s="383">
        <f>V33-W33</f>
        <v>0</v>
      </c>
      <c r="Y33" s="384">
        <f>X33+W33</f>
        <v>12213506</v>
      </c>
      <c r="Z33" s="384">
        <f>V33-Y33</f>
        <v>0</v>
      </c>
      <c r="AA33" s="382"/>
      <c r="AB33" s="385"/>
      <c r="AC33" s="385"/>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row>
    <row r="34" spans="1:61" s="422" customFormat="1" ht="12.75">
      <c r="A34" s="312">
        <v>19</v>
      </c>
      <c r="B34" s="316" t="s">
        <v>405</v>
      </c>
      <c r="C34" s="275">
        <f>D34+E34</f>
        <v>9184835</v>
      </c>
      <c r="D34" s="441">
        <v>8706389</v>
      </c>
      <c r="E34" s="298">
        <v>478446</v>
      </c>
      <c r="F34" s="298"/>
      <c r="G34" s="298"/>
      <c r="H34" s="297">
        <f>I34+Q34+R34+S34</f>
        <v>9184835</v>
      </c>
      <c r="I34" s="297">
        <f>SUM(J34,N34:P34)</f>
        <v>8166386</v>
      </c>
      <c r="J34" s="297">
        <f>SUM(K34:M34)</f>
        <v>1048244</v>
      </c>
      <c r="K34" s="298">
        <v>559590</v>
      </c>
      <c r="L34" s="298">
        <v>488654</v>
      </c>
      <c r="M34" s="298">
        <v>0</v>
      </c>
      <c r="N34" s="298">
        <v>7118142</v>
      </c>
      <c r="O34" s="298"/>
      <c r="P34" s="298"/>
      <c r="Q34" s="298">
        <v>1018449</v>
      </c>
      <c r="R34" s="298"/>
      <c r="S34" s="298"/>
      <c r="T34" s="274">
        <f>N34+O34+P34+Q34+R34+S34</f>
        <v>8136591</v>
      </c>
      <c r="U34" s="341">
        <f t="shared" si="2"/>
        <v>12.83608195840853</v>
      </c>
      <c r="V34" s="382">
        <f>H34</f>
        <v>9184835</v>
      </c>
      <c r="W34" s="382">
        <f t="shared" si="12"/>
        <v>9184835</v>
      </c>
      <c r="X34" s="383">
        <f>V34-W34</f>
        <v>0</v>
      </c>
      <c r="Y34" s="384">
        <f t="shared" si="3"/>
        <v>9184835</v>
      </c>
      <c r="Z34" s="384">
        <f t="shared" si="8"/>
        <v>0</v>
      </c>
      <c r="AA34" s="382"/>
      <c r="AB34" s="385"/>
      <c r="AC34" s="385"/>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row>
    <row r="35" spans="1:61" s="517" customFormat="1" ht="12.75">
      <c r="A35" s="278" t="s">
        <v>22</v>
      </c>
      <c r="B35" s="279" t="s">
        <v>339</v>
      </c>
      <c r="C35" s="515">
        <f>SUM(C36:C41)</f>
        <v>16756602</v>
      </c>
      <c r="D35" s="515">
        <f>SUM(D36:D41)</f>
        <v>9893056</v>
      </c>
      <c r="E35" s="515">
        <f aca="true" t="shared" si="24" ref="E35:T35">SUM(E36:E41)</f>
        <v>6863546</v>
      </c>
      <c r="F35" s="515">
        <f t="shared" si="24"/>
        <v>238727</v>
      </c>
      <c r="G35" s="515">
        <f t="shared" si="24"/>
        <v>0</v>
      </c>
      <c r="H35" s="515">
        <f t="shared" si="24"/>
        <v>16517875</v>
      </c>
      <c r="I35" s="515">
        <f t="shared" si="24"/>
        <v>14579910</v>
      </c>
      <c r="J35" s="515">
        <f t="shared" si="24"/>
        <v>6547065</v>
      </c>
      <c r="K35" s="515">
        <f t="shared" si="24"/>
        <v>4331860</v>
      </c>
      <c r="L35" s="515">
        <f t="shared" si="24"/>
        <v>2155064</v>
      </c>
      <c r="M35" s="515">
        <f t="shared" si="24"/>
        <v>60141</v>
      </c>
      <c r="N35" s="515">
        <f t="shared" si="24"/>
        <v>8032845</v>
      </c>
      <c r="O35" s="515">
        <f t="shared" si="24"/>
        <v>0</v>
      </c>
      <c r="P35" s="515">
        <f t="shared" si="24"/>
        <v>0</v>
      </c>
      <c r="Q35" s="515">
        <f t="shared" si="24"/>
        <v>1937965</v>
      </c>
      <c r="R35" s="515">
        <f t="shared" si="24"/>
        <v>0</v>
      </c>
      <c r="S35" s="515">
        <f t="shared" si="24"/>
        <v>0</v>
      </c>
      <c r="T35" s="515">
        <f t="shared" si="24"/>
        <v>9970810</v>
      </c>
      <c r="U35" s="527">
        <f t="shared" si="2"/>
        <v>44.904701057825456</v>
      </c>
      <c r="V35" s="391">
        <f>SUM(V36:V41)</f>
        <v>16517875</v>
      </c>
      <c r="W35" s="391">
        <f>SUM(W36:W41)</f>
        <v>16517875</v>
      </c>
      <c r="X35" s="391">
        <f>SUM(X36:X41)</f>
        <v>0</v>
      </c>
      <c r="Y35" s="379">
        <f>X35+W35</f>
        <v>16517875</v>
      </c>
      <c r="Z35" s="379">
        <f t="shared" si="8"/>
        <v>0</v>
      </c>
      <c r="AA35" s="380">
        <f>10139124+19662238</f>
        <v>29801362</v>
      </c>
      <c r="AB35" s="381">
        <f>D35</f>
        <v>9893056</v>
      </c>
      <c r="AC35" s="381">
        <f>AA35-AB35</f>
        <v>19908306</v>
      </c>
      <c r="AD35" s="370">
        <f>D35+'[2]PT02'!C226</f>
        <v>29801362</v>
      </c>
      <c r="AE35" s="353"/>
      <c r="AF35" s="353"/>
      <c r="AG35" s="353"/>
      <c r="AH35" s="353"/>
      <c r="AI35" s="353"/>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6"/>
      <c r="BH35" s="516"/>
      <c r="BI35" s="516"/>
    </row>
    <row r="36" spans="1:61" s="403" customFormat="1" ht="12.75">
      <c r="A36" s="312">
        <v>20</v>
      </c>
      <c r="B36" s="317" t="s">
        <v>344</v>
      </c>
      <c r="C36" s="275">
        <f aca="true" t="shared" si="25" ref="C36:C41">D36+E36</f>
        <v>183687</v>
      </c>
      <c r="D36" s="441">
        <v>0</v>
      </c>
      <c r="E36" s="298">
        <v>183687</v>
      </c>
      <c r="F36" s="298">
        <v>120400</v>
      </c>
      <c r="G36" s="298"/>
      <c r="H36" s="297">
        <f aca="true" t="shared" si="26" ref="H36:H41">I36+Q36+R36+S36</f>
        <v>63287</v>
      </c>
      <c r="I36" s="297">
        <f aca="true" t="shared" si="27" ref="I36:I41">SUM(J36,N36:P36)</f>
        <v>63287</v>
      </c>
      <c r="J36" s="297">
        <f aca="true" t="shared" si="28" ref="J36:J41">SUM(K36:M36)</f>
        <v>10490</v>
      </c>
      <c r="K36" s="298">
        <v>10490</v>
      </c>
      <c r="L36" s="298"/>
      <c r="M36" s="298"/>
      <c r="N36" s="298">
        <v>52797</v>
      </c>
      <c r="O36" s="298"/>
      <c r="P36" s="298"/>
      <c r="Q36" s="298"/>
      <c r="R36" s="298"/>
      <c r="S36" s="298"/>
      <c r="T36" s="274">
        <f aca="true" t="shared" si="29" ref="T36:T41">N36+O36+P36+Q36+R36+S36</f>
        <v>52797</v>
      </c>
      <c r="U36" s="341">
        <f>(J36/I36)*100</f>
        <v>16.575284023575144</v>
      </c>
      <c r="V36" s="382">
        <f aca="true" t="shared" si="30" ref="V36:V41">H36</f>
        <v>63287</v>
      </c>
      <c r="W36" s="382">
        <f>C36-F36-G36</f>
        <v>63287</v>
      </c>
      <c r="X36" s="383">
        <f aca="true" t="shared" si="31" ref="X36:X41">V36-W36</f>
        <v>0</v>
      </c>
      <c r="Y36" s="384">
        <f>X36+W36</f>
        <v>63287</v>
      </c>
      <c r="Z36" s="384">
        <f t="shared" si="8"/>
        <v>0</v>
      </c>
      <c r="AA36" s="382"/>
      <c r="AB36" s="385"/>
      <c r="AC36" s="385"/>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row>
    <row r="37" spans="1:61" s="403" customFormat="1" ht="12.75">
      <c r="A37" s="312">
        <v>21</v>
      </c>
      <c r="B37" s="317" t="s">
        <v>340</v>
      </c>
      <c r="C37" s="275">
        <f>D37+E37</f>
        <v>6621318</v>
      </c>
      <c r="D37" s="441">
        <v>4801146</v>
      </c>
      <c r="E37" s="298">
        <v>1820172</v>
      </c>
      <c r="F37" s="298">
        <v>96200</v>
      </c>
      <c r="G37" s="298"/>
      <c r="H37" s="297">
        <f>I37+Q37+R37+S37</f>
        <v>6525118</v>
      </c>
      <c r="I37" s="297">
        <f>SUM(J37,N37:P37)</f>
        <v>5441747</v>
      </c>
      <c r="J37" s="297">
        <f>SUM(K37:M37)</f>
        <v>770865</v>
      </c>
      <c r="K37" s="298">
        <v>466470</v>
      </c>
      <c r="L37" s="298">
        <v>279376</v>
      </c>
      <c r="M37" s="298">
        <v>25019</v>
      </c>
      <c r="N37" s="298">
        <v>4670882</v>
      </c>
      <c r="O37" s="298"/>
      <c r="P37" s="298"/>
      <c r="Q37" s="298">
        <v>1083371</v>
      </c>
      <c r="R37" s="298"/>
      <c r="S37" s="298"/>
      <c r="T37" s="274">
        <f t="shared" si="29"/>
        <v>5754253</v>
      </c>
      <c r="U37" s="341">
        <f t="shared" si="2"/>
        <v>14.165763310936727</v>
      </c>
      <c r="V37" s="382">
        <f t="shared" si="30"/>
        <v>6525118</v>
      </c>
      <c r="W37" s="382">
        <f t="shared" si="12"/>
        <v>6525118</v>
      </c>
      <c r="X37" s="383">
        <f t="shared" si="31"/>
        <v>0</v>
      </c>
      <c r="Y37" s="379">
        <f t="shared" si="3"/>
        <v>6525118</v>
      </c>
      <c r="Z37" s="379">
        <f t="shared" si="8"/>
        <v>0</v>
      </c>
      <c r="AA37" s="382"/>
      <c r="AB37" s="385"/>
      <c r="AC37" s="385"/>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row>
    <row r="38" spans="1:61" s="422" customFormat="1" ht="12.75">
      <c r="A38" s="312">
        <v>22</v>
      </c>
      <c r="B38" s="317" t="s">
        <v>342</v>
      </c>
      <c r="C38" s="275">
        <f t="shared" si="25"/>
        <v>2536410</v>
      </c>
      <c r="D38" s="441">
        <v>1008902</v>
      </c>
      <c r="E38" s="298">
        <v>1527508</v>
      </c>
      <c r="F38" s="298">
        <v>18649</v>
      </c>
      <c r="G38" s="298">
        <v>0</v>
      </c>
      <c r="H38" s="297">
        <f t="shared" si="26"/>
        <v>2517761</v>
      </c>
      <c r="I38" s="297">
        <f t="shared" si="27"/>
        <v>2288262</v>
      </c>
      <c r="J38" s="297">
        <f t="shared" si="28"/>
        <v>1267998</v>
      </c>
      <c r="K38" s="298">
        <v>1226710</v>
      </c>
      <c r="L38" s="298">
        <v>32991</v>
      </c>
      <c r="M38" s="298">
        <v>8297</v>
      </c>
      <c r="N38" s="298">
        <v>1020264</v>
      </c>
      <c r="O38" s="298"/>
      <c r="P38" s="298"/>
      <c r="Q38" s="298">
        <v>229499</v>
      </c>
      <c r="R38" s="298"/>
      <c r="S38" s="298"/>
      <c r="T38" s="274">
        <f t="shared" si="29"/>
        <v>1249763</v>
      </c>
      <c r="U38" s="341">
        <f>(J38/I38)*100</f>
        <v>55.41314762033368</v>
      </c>
      <c r="V38" s="382">
        <f t="shared" si="30"/>
        <v>2517761</v>
      </c>
      <c r="W38" s="382">
        <f>C38-F38-G38</f>
        <v>2517761</v>
      </c>
      <c r="X38" s="383">
        <f t="shared" si="31"/>
        <v>0</v>
      </c>
      <c r="Y38" s="384">
        <f>X38+W38</f>
        <v>2517761</v>
      </c>
      <c r="Z38" s="384">
        <f t="shared" si="8"/>
        <v>0</v>
      </c>
      <c r="AA38" s="382"/>
      <c r="AB38" s="385"/>
      <c r="AC38" s="385"/>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row>
    <row r="39" spans="1:61" s="403" customFormat="1" ht="12.75">
      <c r="A39" s="312">
        <v>23</v>
      </c>
      <c r="B39" s="317" t="s">
        <v>345</v>
      </c>
      <c r="C39" s="275">
        <f t="shared" si="25"/>
        <v>2029275</v>
      </c>
      <c r="D39" s="441">
        <v>1522872</v>
      </c>
      <c r="E39" s="298">
        <v>506403</v>
      </c>
      <c r="F39" s="298">
        <v>800</v>
      </c>
      <c r="G39" s="298"/>
      <c r="H39" s="297">
        <f t="shared" si="26"/>
        <v>2028475</v>
      </c>
      <c r="I39" s="297">
        <f t="shared" si="27"/>
        <v>1904585</v>
      </c>
      <c r="J39" s="297">
        <f t="shared" si="28"/>
        <v>1148200</v>
      </c>
      <c r="K39" s="298">
        <v>760522</v>
      </c>
      <c r="L39" s="298">
        <v>380353</v>
      </c>
      <c r="M39" s="298">
        <v>7325</v>
      </c>
      <c r="N39" s="298">
        <v>756385</v>
      </c>
      <c r="O39" s="298"/>
      <c r="P39" s="298"/>
      <c r="Q39" s="298">
        <v>123890</v>
      </c>
      <c r="R39" s="298"/>
      <c r="S39" s="298"/>
      <c r="T39" s="274">
        <f t="shared" si="29"/>
        <v>880275</v>
      </c>
      <c r="U39" s="341">
        <f>(J39/I39)*100</f>
        <v>60.28609907145126</v>
      </c>
      <c r="V39" s="382">
        <f t="shared" si="30"/>
        <v>2028475</v>
      </c>
      <c r="W39" s="382">
        <f>C39-F39-G39</f>
        <v>2028475</v>
      </c>
      <c r="X39" s="383">
        <f t="shared" si="31"/>
        <v>0</v>
      </c>
      <c r="Y39" s="384">
        <f>X39+W39</f>
        <v>2028475</v>
      </c>
      <c r="Z39" s="384">
        <f t="shared" si="8"/>
        <v>0</v>
      </c>
      <c r="AA39" s="382"/>
      <c r="AB39" s="385"/>
      <c r="AC39" s="385"/>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row>
    <row r="40" spans="1:61" s="403" customFormat="1" ht="12.75">
      <c r="A40" s="312">
        <v>24</v>
      </c>
      <c r="B40" s="317" t="s">
        <v>346</v>
      </c>
      <c r="C40" s="275">
        <f t="shared" si="25"/>
        <v>1192537</v>
      </c>
      <c r="D40" s="441">
        <v>0</v>
      </c>
      <c r="E40" s="298">
        <v>1192537</v>
      </c>
      <c r="F40" s="298">
        <v>2678</v>
      </c>
      <c r="G40" s="298"/>
      <c r="H40" s="297">
        <f t="shared" si="26"/>
        <v>1189859</v>
      </c>
      <c r="I40" s="297">
        <f t="shared" si="27"/>
        <v>1189859</v>
      </c>
      <c r="J40" s="297">
        <f t="shared" si="28"/>
        <v>178993</v>
      </c>
      <c r="K40" s="298">
        <v>118993</v>
      </c>
      <c r="L40" s="298">
        <v>60000</v>
      </c>
      <c r="M40" s="298"/>
      <c r="N40" s="298">
        <v>1010866</v>
      </c>
      <c r="O40" s="298"/>
      <c r="P40" s="298"/>
      <c r="Q40" s="298"/>
      <c r="R40" s="298"/>
      <c r="S40" s="298"/>
      <c r="T40" s="274">
        <f t="shared" si="29"/>
        <v>1010866</v>
      </c>
      <c r="U40" s="341">
        <f>(J40/I40)*100</f>
        <v>15.043211002312038</v>
      </c>
      <c r="V40" s="382">
        <f t="shared" si="30"/>
        <v>1189859</v>
      </c>
      <c r="W40" s="382">
        <f>C40-F40-G40</f>
        <v>1189859</v>
      </c>
      <c r="X40" s="383">
        <f t="shared" si="31"/>
        <v>0</v>
      </c>
      <c r="Y40" s="384">
        <f>X40+W40</f>
        <v>1189859</v>
      </c>
      <c r="Z40" s="384">
        <f>V40-Y40</f>
        <v>0</v>
      </c>
      <c r="AA40" s="382"/>
      <c r="AB40" s="385"/>
      <c r="AC40" s="385"/>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row>
    <row r="41" spans="1:61" s="403" customFormat="1" ht="12.75">
      <c r="A41" s="312">
        <v>25</v>
      </c>
      <c r="B41" s="317" t="s">
        <v>407</v>
      </c>
      <c r="C41" s="275">
        <f t="shared" si="25"/>
        <v>4193375</v>
      </c>
      <c r="D41" s="441">
        <v>2560136</v>
      </c>
      <c r="E41" s="298">
        <v>1633239</v>
      </c>
      <c r="F41" s="298"/>
      <c r="G41" s="298"/>
      <c r="H41" s="297">
        <f t="shared" si="26"/>
        <v>4193375</v>
      </c>
      <c r="I41" s="297">
        <f t="shared" si="27"/>
        <v>3692170</v>
      </c>
      <c r="J41" s="297">
        <f t="shared" si="28"/>
        <v>3170519</v>
      </c>
      <c r="K41" s="298">
        <v>1748675</v>
      </c>
      <c r="L41" s="298">
        <v>1402344</v>
      </c>
      <c r="M41" s="298">
        <v>19500</v>
      </c>
      <c r="N41" s="298">
        <v>521651</v>
      </c>
      <c r="O41" s="298"/>
      <c r="P41" s="298"/>
      <c r="Q41" s="298">
        <v>501205</v>
      </c>
      <c r="R41" s="298"/>
      <c r="S41" s="298"/>
      <c r="T41" s="274">
        <f t="shared" si="29"/>
        <v>1022856</v>
      </c>
      <c r="U41" s="341">
        <f t="shared" si="2"/>
        <v>85.87142520523162</v>
      </c>
      <c r="V41" s="382">
        <f t="shared" si="30"/>
        <v>4193375</v>
      </c>
      <c r="W41" s="382">
        <f t="shared" si="12"/>
        <v>4193375</v>
      </c>
      <c r="X41" s="383">
        <f t="shared" si="31"/>
        <v>0</v>
      </c>
      <c r="Y41" s="384">
        <f>X41+W41</f>
        <v>4193375</v>
      </c>
      <c r="Z41" s="384">
        <f t="shared" si="8"/>
        <v>0</v>
      </c>
      <c r="AA41" s="382"/>
      <c r="AB41" s="385"/>
      <c r="AC41" s="385"/>
      <c r="AD41" s="353"/>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row>
    <row r="42" spans="1:61" s="517" customFormat="1" ht="12.75">
      <c r="A42" s="278" t="s">
        <v>23</v>
      </c>
      <c r="B42" s="279" t="s">
        <v>343</v>
      </c>
      <c r="C42" s="515">
        <f>SUM(C43:C44)</f>
        <v>15653007</v>
      </c>
      <c r="D42" s="515">
        <f>SUM(D43:D44)</f>
        <v>14745991</v>
      </c>
      <c r="E42" s="515">
        <f>SUM(E43:E44)</f>
        <v>907016</v>
      </c>
      <c r="F42" s="515">
        <f>SUM(F43:F44)</f>
        <v>87493</v>
      </c>
      <c r="G42" s="515"/>
      <c r="H42" s="515">
        <f aca="true" t="shared" si="32" ref="H42:T42">SUM(H43:H44)</f>
        <v>15565514</v>
      </c>
      <c r="I42" s="515">
        <f t="shared" si="32"/>
        <v>7002587</v>
      </c>
      <c r="J42" s="515">
        <f t="shared" si="32"/>
        <v>700486</v>
      </c>
      <c r="K42" s="515">
        <f t="shared" si="32"/>
        <v>672688</v>
      </c>
      <c r="L42" s="515">
        <f t="shared" si="32"/>
        <v>0</v>
      </c>
      <c r="M42" s="515">
        <f t="shared" si="32"/>
        <v>27798</v>
      </c>
      <c r="N42" s="515">
        <f t="shared" si="32"/>
        <v>6302101</v>
      </c>
      <c r="O42" s="515">
        <f t="shared" si="32"/>
        <v>0</v>
      </c>
      <c r="P42" s="515">
        <f t="shared" si="32"/>
        <v>0</v>
      </c>
      <c r="Q42" s="515">
        <f t="shared" si="32"/>
        <v>8562927</v>
      </c>
      <c r="R42" s="515">
        <f t="shared" si="32"/>
        <v>0</v>
      </c>
      <c r="S42" s="515">
        <f t="shared" si="32"/>
        <v>0</v>
      </c>
      <c r="T42" s="515">
        <f t="shared" si="32"/>
        <v>14865028</v>
      </c>
      <c r="U42" s="515">
        <f t="shared" si="2"/>
        <v>10.003245943249258</v>
      </c>
      <c r="V42" s="389">
        <f>SUM(V43:V44)</f>
        <v>15565514</v>
      </c>
      <c r="W42" s="380">
        <f t="shared" si="12"/>
        <v>15565514</v>
      </c>
      <c r="X42" s="390">
        <f>SUM(X43:X44)</f>
        <v>0</v>
      </c>
      <c r="Y42" s="379">
        <f t="shared" si="3"/>
        <v>15565514</v>
      </c>
      <c r="Z42" s="379">
        <f t="shared" si="8"/>
        <v>0</v>
      </c>
      <c r="AA42" s="380">
        <f>14727991+5267042</f>
        <v>19995033</v>
      </c>
      <c r="AB42" s="381">
        <f>D42</f>
        <v>14745991</v>
      </c>
      <c r="AC42" s="381">
        <f>AA42-AB42</f>
        <v>5249042</v>
      </c>
      <c r="AD42" s="370">
        <f>D42+'[2]PT02'!C264</f>
        <v>19995033</v>
      </c>
      <c r="AE42" s="353"/>
      <c r="AF42" s="353"/>
      <c r="AG42" s="353"/>
      <c r="AH42" s="353"/>
      <c r="AI42" s="353"/>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row>
    <row r="43" spans="1:61" s="403" customFormat="1" ht="12.75">
      <c r="A43" s="312">
        <v>26</v>
      </c>
      <c r="B43" s="317" t="s">
        <v>341</v>
      </c>
      <c r="C43" s="275">
        <f>D43+E43</f>
        <v>99515</v>
      </c>
      <c r="D43" s="448">
        <v>0</v>
      </c>
      <c r="E43" s="298">
        <v>99515</v>
      </c>
      <c r="F43" s="298"/>
      <c r="G43" s="528"/>
      <c r="H43" s="275">
        <f>I43+Q43+R43+S43</f>
        <v>99515</v>
      </c>
      <c r="I43" s="275">
        <f>SUM(J43,N43:P43)</f>
        <v>99515</v>
      </c>
      <c r="J43" s="275">
        <f>SUM(K43:M43)</f>
        <v>71065</v>
      </c>
      <c r="K43" s="298">
        <v>71065</v>
      </c>
      <c r="L43" s="298"/>
      <c r="M43" s="298">
        <v>0</v>
      </c>
      <c r="N43" s="298">
        <v>28450</v>
      </c>
      <c r="O43" s="298"/>
      <c r="P43" s="298"/>
      <c r="Q43" s="298">
        <v>0</v>
      </c>
      <c r="R43" s="343"/>
      <c r="S43" s="343"/>
      <c r="T43" s="274">
        <f>N43+O43+P43+Q43+R43+S43</f>
        <v>28450</v>
      </c>
      <c r="U43" s="341">
        <f t="shared" si="2"/>
        <v>71.41134502336331</v>
      </c>
      <c r="V43" s="382">
        <f>H43</f>
        <v>99515</v>
      </c>
      <c r="W43" s="382">
        <f t="shared" si="12"/>
        <v>99515</v>
      </c>
      <c r="X43" s="383">
        <f>V43-W43</f>
        <v>0</v>
      </c>
      <c r="Y43" s="384">
        <f t="shared" si="3"/>
        <v>99515</v>
      </c>
      <c r="Z43" s="384">
        <f t="shared" si="8"/>
        <v>0</v>
      </c>
      <c r="AA43" s="382"/>
      <c r="AB43" s="385"/>
      <c r="AC43" s="385"/>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row>
    <row r="44" spans="1:61" s="403" customFormat="1" ht="12.75">
      <c r="A44" s="312">
        <v>27</v>
      </c>
      <c r="B44" s="315" t="s">
        <v>350</v>
      </c>
      <c r="C44" s="275">
        <f>D44+E44</f>
        <v>15553492</v>
      </c>
      <c r="D44" s="441">
        <v>14745991</v>
      </c>
      <c r="E44" s="298">
        <v>807501</v>
      </c>
      <c r="F44" s="298">
        <v>87493</v>
      </c>
      <c r="G44" s="528"/>
      <c r="H44" s="275">
        <f>I44+Q44+R44+S44</f>
        <v>15465999</v>
      </c>
      <c r="I44" s="275">
        <f>SUM(J44,N44:P44)</f>
        <v>6903072</v>
      </c>
      <c r="J44" s="275">
        <f>SUM(K44:M44)</f>
        <v>629421</v>
      </c>
      <c r="K44" s="298">
        <v>601623</v>
      </c>
      <c r="L44" s="298"/>
      <c r="M44" s="298">
        <v>27798</v>
      </c>
      <c r="N44" s="298">
        <v>6273651</v>
      </c>
      <c r="O44" s="298"/>
      <c r="P44" s="298"/>
      <c r="Q44" s="298">
        <v>8562927</v>
      </c>
      <c r="R44" s="343"/>
      <c r="S44" s="343"/>
      <c r="T44" s="274">
        <f>N44+O44+P44+Q44+R44+S44</f>
        <v>14836578</v>
      </c>
      <c r="U44" s="341">
        <f t="shared" si="2"/>
        <v>9.117983993213457</v>
      </c>
      <c r="V44" s="382">
        <f>H44</f>
        <v>15465999</v>
      </c>
      <c r="W44" s="382">
        <f t="shared" si="12"/>
        <v>15465999</v>
      </c>
      <c r="X44" s="383">
        <f>V44-W44</f>
        <v>0</v>
      </c>
      <c r="Y44" s="384">
        <f t="shared" si="3"/>
        <v>15465999</v>
      </c>
      <c r="Z44" s="384">
        <f t="shared" si="8"/>
        <v>0</v>
      </c>
      <c r="AA44" s="382"/>
      <c r="AB44" s="385"/>
      <c r="AC44" s="385"/>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row>
    <row r="45" spans="1:61" s="422" customFormat="1" ht="12.75">
      <c r="A45" s="310" t="s">
        <v>24</v>
      </c>
      <c r="B45" s="296" t="s">
        <v>347</v>
      </c>
      <c r="C45" s="311">
        <f>SUM(C46:C49)</f>
        <v>10413394</v>
      </c>
      <c r="D45" s="311">
        <f aca="true" t="shared" si="33" ref="D45:T45">SUM(D46:D49)</f>
        <v>5076714</v>
      </c>
      <c r="E45" s="311">
        <f t="shared" si="33"/>
        <v>5336680</v>
      </c>
      <c r="F45" s="311">
        <f t="shared" si="33"/>
        <v>38489</v>
      </c>
      <c r="G45" s="311">
        <f t="shared" si="33"/>
        <v>0</v>
      </c>
      <c r="H45" s="311">
        <f t="shared" si="33"/>
        <v>10374905</v>
      </c>
      <c r="I45" s="311">
        <f t="shared" si="33"/>
        <v>6472434</v>
      </c>
      <c r="J45" s="311">
        <f t="shared" si="33"/>
        <v>2617822</v>
      </c>
      <c r="K45" s="311">
        <f t="shared" si="33"/>
        <v>2228137</v>
      </c>
      <c r="L45" s="311">
        <f t="shared" si="33"/>
        <v>376420</v>
      </c>
      <c r="M45" s="311">
        <f t="shared" si="33"/>
        <v>13265</v>
      </c>
      <c r="N45" s="311">
        <f t="shared" si="33"/>
        <v>3854612</v>
      </c>
      <c r="O45" s="311">
        <f t="shared" si="33"/>
        <v>0</v>
      </c>
      <c r="P45" s="311">
        <f t="shared" si="33"/>
        <v>0</v>
      </c>
      <c r="Q45" s="311">
        <f t="shared" si="33"/>
        <v>3902471</v>
      </c>
      <c r="R45" s="311">
        <f t="shared" si="33"/>
        <v>0</v>
      </c>
      <c r="S45" s="311">
        <f t="shared" si="33"/>
        <v>0</v>
      </c>
      <c r="T45" s="311">
        <f t="shared" si="33"/>
        <v>7757083</v>
      </c>
      <c r="U45" s="311">
        <f t="shared" si="2"/>
        <v>40.44571176778319</v>
      </c>
      <c r="V45" s="389">
        <f>SUM(V46:V49)</f>
        <v>10374905</v>
      </c>
      <c r="W45" s="380">
        <f t="shared" si="12"/>
        <v>10374905</v>
      </c>
      <c r="X45" s="390">
        <f>SUM(X46:X49)</f>
        <v>0</v>
      </c>
      <c r="Y45" s="379">
        <f t="shared" si="3"/>
        <v>10374905</v>
      </c>
      <c r="Z45" s="379">
        <f t="shared" si="8"/>
        <v>0</v>
      </c>
      <c r="AA45" s="380">
        <f>5022175+2799777</f>
        <v>7821952</v>
      </c>
      <c r="AB45" s="381">
        <f>D45</f>
        <v>5076714</v>
      </c>
      <c r="AC45" s="381">
        <f>AA45-AB45</f>
        <v>2745238</v>
      </c>
      <c r="AD45" s="370">
        <f>D45+'[2]PT02'!C303</f>
        <v>7821952</v>
      </c>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row>
    <row r="46" spans="1:61" s="403" customFormat="1" ht="12.75">
      <c r="A46" s="318" t="s">
        <v>463</v>
      </c>
      <c r="B46" s="315" t="s">
        <v>464</v>
      </c>
      <c r="C46" s="275">
        <f>D46+E46</f>
        <v>3400864</v>
      </c>
      <c r="D46" s="464">
        <v>1993130</v>
      </c>
      <c r="E46" s="465">
        <v>1407734</v>
      </c>
      <c r="F46" s="465">
        <v>0</v>
      </c>
      <c r="G46" s="274">
        <v>0</v>
      </c>
      <c r="H46" s="275">
        <f>I46+Q46+R46+S46</f>
        <v>3400864</v>
      </c>
      <c r="I46" s="275">
        <f>J46+N46+O46+P46</f>
        <v>2927069</v>
      </c>
      <c r="J46" s="275">
        <f>K46+L46+M46</f>
        <v>1288567</v>
      </c>
      <c r="K46" s="465">
        <v>1283202</v>
      </c>
      <c r="L46" s="465">
        <v>2500</v>
      </c>
      <c r="M46" s="465">
        <v>2865</v>
      </c>
      <c r="N46" s="465">
        <v>1638502</v>
      </c>
      <c r="O46" s="465">
        <v>0</v>
      </c>
      <c r="P46" s="465">
        <v>0</v>
      </c>
      <c r="Q46" s="465">
        <v>473795</v>
      </c>
      <c r="R46" s="465"/>
      <c r="S46" s="465"/>
      <c r="T46" s="274">
        <f>N46+O46+P46+Q46+R46+S46</f>
        <v>2112297</v>
      </c>
      <c r="U46" s="341">
        <f t="shared" si="2"/>
        <v>44.022433362520665</v>
      </c>
      <c r="V46" s="382">
        <f>H46</f>
        <v>3400864</v>
      </c>
      <c r="W46" s="382">
        <f t="shared" si="12"/>
        <v>3400864</v>
      </c>
      <c r="X46" s="383">
        <f>V46-W46</f>
        <v>0</v>
      </c>
      <c r="Y46" s="384">
        <f t="shared" si="3"/>
        <v>3400864</v>
      </c>
      <c r="Z46" s="384">
        <f t="shared" si="8"/>
        <v>0</v>
      </c>
      <c r="AA46" s="382"/>
      <c r="AB46" s="385"/>
      <c r="AC46" s="385"/>
      <c r="AD46" s="353"/>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row>
    <row r="47" spans="1:61" s="403" customFormat="1" ht="12.75">
      <c r="A47" s="318" t="s">
        <v>465</v>
      </c>
      <c r="B47" s="315" t="s">
        <v>354</v>
      </c>
      <c r="C47" s="275">
        <f>D47+E47</f>
        <v>937666</v>
      </c>
      <c r="D47" s="464">
        <v>230270</v>
      </c>
      <c r="E47" s="465">
        <v>707396</v>
      </c>
      <c r="F47" s="465"/>
      <c r="G47" s="274"/>
      <c r="H47" s="275">
        <f>I47+Q47+R47+S47</f>
        <v>937666</v>
      </c>
      <c r="I47" s="275">
        <f>J47+N47+O47+P47</f>
        <v>879646</v>
      </c>
      <c r="J47" s="275">
        <f>K47+L47+M47</f>
        <v>198524</v>
      </c>
      <c r="K47" s="465">
        <v>184524</v>
      </c>
      <c r="L47" s="465">
        <v>14000</v>
      </c>
      <c r="M47" s="465"/>
      <c r="N47" s="465">
        <v>681122</v>
      </c>
      <c r="O47" s="465"/>
      <c r="P47" s="465"/>
      <c r="Q47" s="465">
        <v>58020</v>
      </c>
      <c r="R47" s="465"/>
      <c r="S47" s="465"/>
      <c r="T47" s="274">
        <f>N47+O47+P47+Q47+R47+S47</f>
        <v>739142</v>
      </c>
      <c r="U47" s="341">
        <f>(J47/I47)*100</f>
        <v>22.568624196551795</v>
      </c>
      <c r="V47" s="382">
        <f>H47</f>
        <v>937666</v>
      </c>
      <c r="W47" s="382">
        <f>C47-F47-G47</f>
        <v>937666</v>
      </c>
      <c r="X47" s="383">
        <f>V47-W47</f>
        <v>0</v>
      </c>
      <c r="Y47" s="384">
        <f>X47+W47</f>
        <v>937666</v>
      </c>
      <c r="Z47" s="384">
        <f>V47-Y47</f>
        <v>0</v>
      </c>
      <c r="AA47" s="382"/>
      <c r="AB47" s="385"/>
      <c r="AC47" s="385"/>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row>
    <row r="48" spans="1:61" s="422" customFormat="1" ht="12.75">
      <c r="A48" s="318" t="s">
        <v>453</v>
      </c>
      <c r="B48" s="315" t="s">
        <v>348</v>
      </c>
      <c r="C48" s="275">
        <f>D48+E48</f>
        <v>1999306</v>
      </c>
      <c r="D48" s="464">
        <v>1312569</v>
      </c>
      <c r="E48" s="465">
        <v>686737</v>
      </c>
      <c r="F48" s="465">
        <v>38489</v>
      </c>
      <c r="G48" s="274">
        <v>0</v>
      </c>
      <c r="H48" s="275">
        <f>I48+Q48+R48+S48</f>
        <v>1960817</v>
      </c>
      <c r="I48" s="275">
        <f>J48+N48+O48+P48</f>
        <v>1161591</v>
      </c>
      <c r="J48" s="275">
        <f>K48+L48+M48</f>
        <v>488972</v>
      </c>
      <c r="K48" s="465">
        <v>458352</v>
      </c>
      <c r="L48" s="465">
        <v>20220</v>
      </c>
      <c r="M48" s="465">
        <v>10400</v>
      </c>
      <c r="N48" s="465">
        <v>672619</v>
      </c>
      <c r="O48" s="465">
        <v>0</v>
      </c>
      <c r="P48" s="465">
        <v>0</v>
      </c>
      <c r="Q48" s="465">
        <v>799226</v>
      </c>
      <c r="R48" s="465"/>
      <c r="S48" s="465"/>
      <c r="T48" s="274">
        <f>N48+O48+P48+Q48+R48+S48</f>
        <v>1471845</v>
      </c>
      <c r="U48" s="341">
        <f>(J48/I48)*100</f>
        <v>42.095023119152955</v>
      </c>
      <c r="V48" s="382">
        <f>H48</f>
        <v>1960817</v>
      </c>
      <c r="W48" s="382">
        <f t="shared" si="12"/>
        <v>1960817</v>
      </c>
      <c r="X48" s="383">
        <f>V48-W48</f>
        <v>0</v>
      </c>
      <c r="Y48" s="384">
        <f t="shared" si="3"/>
        <v>1960817</v>
      </c>
      <c r="Z48" s="384">
        <f t="shared" si="8"/>
        <v>0</v>
      </c>
      <c r="AA48" s="382"/>
      <c r="AB48" s="385"/>
      <c r="AC48" s="385"/>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row>
    <row r="49" spans="1:61" s="403" customFormat="1" ht="12.75">
      <c r="A49" s="318" t="s">
        <v>445</v>
      </c>
      <c r="B49" s="315" t="s">
        <v>466</v>
      </c>
      <c r="C49" s="275">
        <f>D49+E49</f>
        <v>4075558</v>
      </c>
      <c r="D49" s="464">
        <v>1540745</v>
      </c>
      <c r="E49" s="465">
        <v>2534813</v>
      </c>
      <c r="F49" s="465">
        <v>0</v>
      </c>
      <c r="G49" s="274">
        <v>0</v>
      </c>
      <c r="H49" s="275">
        <f>I49+Q49+R49+S49</f>
        <v>4075558</v>
      </c>
      <c r="I49" s="275">
        <f>J49+N49+O49+P49</f>
        <v>1504128</v>
      </c>
      <c r="J49" s="275">
        <f>K49+L49+M49</f>
        <v>641759</v>
      </c>
      <c r="K49" s="465">
        <v>302059</v>
      </c>
      <c r="L49" s="465">
        <v>339700</v>
      </c>
      <c r="M49" s="465">
        <v>0</v>
      </c>
      <c r="N49" s="465">
        <v>862369</v>
      </c>
      <c r="O49" s="465">
        <v>0</v>
      </c>
      <c r="P49" s="465">
        <v>0</v>
      </c>
      <c r="Q49" s="465">
        <v>2571430</v>
      </c>
      <c r="R49" s="465"/>
      <c r="S49" s="465"/>
      <c r="T49" s="274">
        <f>N49+O49+P49+Q49+R49+S49</f>
        <v>3433799</v>
      </c>
      <c r="U49" s="341">
        <f t="shared" si="2"/>
        <v>42.66651508382265</v>
      </c>
      <c r="V49" s="382">
        <f>H49</f>
        <v>4075558</v>
      </c>
      <c r="W49" s="382">
        <f t="shared" si="12"/>
        <v>4075558</v>
      </c>
      <c r="X49" s="383">
        <f>V49-W49</f>
        <v>0</v>
      </c>
      <c r="Y49" s="384">
        <f t="shared" si="3"/>
        <v>4075558</v>
      </c>
      <c r="Z49" s="384">
        <f t="shared" si="8"/>
        <v>0</v>
      </c>
      <c r="AA49" s="382"/>
      <c r="AB49" s="385"/>
      <c r="AC49" s="385"/>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row>
    <row r="50" spans="1:61" s="403" customFormat="1" ht="12.75">
      <c r="A50" s="310" t="s">
        <v>25</v>
      </c>
      <c r="B50" s="296" t="s">
        <v>351</v>
      </c>
      <c r="C50" s="311">
        <f>SUM(C51:C52)</f>
        <v>2209019</v>
      </c>
      <c r="D50" s="311">
        <f aca="true" t="shared" si="34" ref="D50:R50">SUM(D51:D52)</f>
        <v>1005604</v>
      </c>
      <c r="E50" s="311">
        <f t="shared" si="34"/>
        <v>1203415</v>
      </c>
      <c r="F50" s="311">
        <f t="shared" si="34"/>
        <v>0</v>
      </c>
      <c r="G50" s="311">
        <f t="shared" si="34"/>
        <v>0</v>
      </c>
      <c r="H50" s="311">
        <f t="shared" si="34"/>
        <v>2209019</v>
      </c>
      <c r="I50" s="311">
        <f t="shared" si="34"/>
        <v>1979781</v>
      </c>
      <c r="J50" s="311">
        <f t="shared" si="34"/>
        <v>825789</v>
      </c>
      <c r="K50" s="311">
        <f t="shared" si="34"/>
        <v>725331</v>
      </c>
      <c r="L50" s="311">
        <f t="shared" si="34"/>
        <v>95708</v>
      </c>
      <c r="M50" s="311">
        <f t="shared" si="34"/>
        <v>4750</v>
      </c>
      <c r="N50" s="311">
        <f t="shared" si="34"/>
        <v>1153992</v>
      </c>
      <c r="O50" s="311">
        <f t="shared" si="34"/>
        <v>0</v>
      </c>
      <c r="P50" s="311">
        <f t="shared" si="34"/>
        <v>0</v>
      </c>
      <c r="Q50" s="311">
        <f t="shared" si="34"/>
        <v>229238</v>
      </c>
      <c r="R50" s="311">
        <f t="shared" si="34"/>
        <v>0</v>
      </c>
      <c r="S50" s="311">
        <f>SUM(S51:S52)</f>
        <v>0</v>
      </c>
      <c r="T50" s="311">
        <f>SUM(T51:T52)</f>
        <v>1383230</v>
      </c>
      <c r="U50" s="426">
        <f t="shared" si="2"/>
        <v>41.71112865513913</v>
      </c>
      <c r="V50" s="311">
        <f>SUM(V51:V52)</f>
        <v>2209019</v>
      </c>
      <c r="W50" s="392">
        <f>C50-F50-G50</f>
        <v>2209019</v>
      </c>
      <c r="X50" s="377">
        <f>SUM(X51:X52)</f>
        <v>0</v>
      </c>
      <c r="Y50" s="379">
        <f>X50+W50</f>
        <v>2209019</v>
      </c>
      <c r="Z50" s="379">
        <f>V50-Y50</f>
        <v>0</v>
      </c>
      <c r="AA50" s="380">
        <f>1005604+266555</f>
        <v>1272159</v>
      </c>
      <c r="AB50" s="381">
        <f>D50</f>
        <v>1005604</v>
      </c>
      <c r="AC50" s="381">
        <f>AA50-AB50</f>
        <v>266555</v>
      </c>
      <c r="AD50" s="386">
        <f>D50+'[2]PT02'!C341</f>
        <v>1272159</v>
      </c>
      <c r="AE50" s="385"/>
      <c r="AF50" s="385"/>
      <c r="AG50" s="385"/>
      <c r="AH50" s="385"/>
      <c r="AI50" s="385"/>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row>
    <row r="51" spans="1:61" s="403" customFormat="1" ht="12.75">
      <c r="A51" s="315" t="s">
        <v>349</v>
      </c>
      <c r="B51" s="315" t="s">
        <v>452</v>
      </c>
      <c r="C51" s="275">
        <f>D51+E51</f>
        <v>1086941</v>
      </c>
      <c r="D51" s="448">
        <v>255750</v>
      </c>
      <c r="E51" s="298">
        <v>831191</v>
      </c>
      <c r="F51" s="298"/>
      <c r="G51" s="274"/>
      <c r="H51" s="275">
        <f>I51+Q51+R51+S51</f>
        <v>1086941</v>
      </c>
      <c r="I51" s="275">
        <f>SUM(J51,N51:P51)</f>
        <v>1072691</v>
      </c>
      <c r="J51" s="275">
        <f>SUM(K51:M51)</f>
        <v>472577</v>
      </c>
      <c r="K51" s="298">
        <v>401119</v>
      </c>
      <c r="L51" s="298">
        <v>66708</v>
      </c>
      <c r="M51" s="298">
        <v>4750</v>
      </c>
      <c r="N51" s="298">
        <v>600114</v>
      </c>
      <c r="O51" s="298"/>
      <c r="P51" s="298"/>
      <c r="Q51" s="298">
        <v>14250</v>
      </c>
      <c r="R51" s="298"/>
      <c r="S51" s="298"/>
      <c r="T51" s="274">
        <f>N51+O51+P51+Q51+R51+S51</f>
        <v>614364</v>
      </c>
      <c r="U51" s="341">
        <f t="shared" si="2"/>
        <v>44.055277801342605</v>
      </c>
      <c r="V51" s="356">
        <f>H51</f>
        <v>1086941</v>
      </c>
      <c r="W51" s="356">
        <f t="shared" si="12"/>
        <v>1086941</v>
      </c>
      <c r="X51" s="356">
        <f>V51-W51</f>
        <v>0</v>
      </c>
      <c r="Y51" s="384">
        <f t="shared" si="3"/>
        <v>1086941</v>
      </c>
      <c r="Z51" s="384">
        <f t="shared" si="8"/>
        <v>0</v>
      </c>
      <c r="AA51" s="356"/>
      <c r="AB51" s="393"/>
      <c r="AC51" s="393"/>
      <c r="AD51" s="393"/>
      <c r="AE51" s="393"/>
      <c r="AF51" s="393"/>
      <c r="AG51" s="393"/>
      <c r="AH51" s="393"/>
      <c r="AI51" s="39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row>
    <row r="52" spans="1:61" s="403" customFormat="1" ht="12.75">
      <c r="A52" s="315" t="s">
        <v>352</v>
      </c>
      <c r="B52" s="315" t="s">
        <v>332</v>
      </c>
      <c r="C52" s="275">
        <f>D52+E52</f>
        <v>1122078</v>
      </c>
      <c r="D52" s="441">
        <v>749854</v>
      </c>
      <c r="E52" s="298">
        <v>372224</v>
      </c>
      <c r="F52" s="298"/>
      <c r="G52" s="274"/>
      <c r="H52" s="275">
        <f>I52+Q52+R52+S52</f>
        <v>1122078</v>
      </c>
      <c r="I52" s="275">
        <f>SUM(J52,N52:P52)</f>
        <v>907090</v>
      </c>
      <c r="J52" s="275">
        <f>SUM(K52:M52)</f>
        <v>353212</v>
      </c>
      <c r="K52" s="298">
        <v>324212</v>
      </c>
      <c r="L52" s="298">
        <v>29000</v>
      </c>
      <c r="M52" s="298"/>
      <c r="N52" s="298">
        <v>553878</v>
      </c>
      <c r="O52" s="298"/>
      <c r="P52" s="298"/>
      <c r="Q52" s="298">
        <v>214988</v>
      </c>
      <c r="R52" s="298"/>
      <c r="S52" s="298"/>
      <c r="T52" s="274">
        <f>N52+O52+P52+Q52+R52+S52</f>
        <v>768866</v>
      </c>
      <c r="U52" s="341">
        <f>(J52/I52)*100</f>
        <v>38.939024793570645</v>
      </c>
      <c r="V52" s="356">
        <f>H52</f>
        <v>1122078</v>
      </c>
      <c r="W52" s="356">
        <f>C52-F52-G52</f>
        <v>1122078</v>
      </c>
      <c r="X52" s="356">
        <f>V52-W52</f>
        <v>0</v>
      </c>
      <c r="Y52" s="384">
        <f>X52+W52</f>
        <v>1122078</v>
      </c>
      <c r="Z52" s="384">
        <f>V52-Y52</f>
        <v>0</v>
      </c>
      <c r="AA52" s="356"/>
      <c r="AB52" s="393"/>
      <c r="AC52" s="393"/>
      <c r="AD52" s="393"/>
      <c r="AE52" s="393"/>
      <c r="AF52" s="393"/>
      <c r="AG52" s="393"/>
      <c r="AH52" s="393"/>
      <c r="AI52" s="393"/>
      <c r="AJ52" s="385"/>
      <c r="AK52" s="385"/>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row>
    <row r="53" spans="1:61" s="520" customFormat="1" ht="12.75">
      <c r="A53" s="278" t="s">
        <v>26</v>
      </c>
      <c r="B53" s="279" t="s">
        <v>355</v>
      </c>
      <c r="C53" s="515">
        <f aca="true" t="shared" si="35" ref="C53:T53">SUM(C54:C56)</f>
        <v>13582113</v>
      </c>
      <c r="D53" s="518">
        <f t="shared" si="35"/>
        <v>6399234</v>
      </c>
      <c r="E53" s="515">
        <f t="shared" si="35"/>
        <v>7182879</v>
      </c>
      <c r="F53" s="515">
        <f t="shared" si="35"/>
        <v>162200</v>
      </c>
      <c r="G53" s="515">
        <f t="shared" si="35"/>
        <v>409319</v>
      </c>
      <c r="H53" s="515">
        <f t="shared" si="35"/>
        <v>13010594</v>
      </c>
      <c r="I53" s="515">
        <f t="shared" si="35"/>
        <v>10534018</v>
      </c>
      <c r="J53" s="515">
        <f t="shared" si="35"/>
        <v>2679264</v>
      </c>
      <c r="K53" s="515">
        <f t="shared" si="35"/>
        <v>1962860</v>
      </c>
      <c r="L53" s="515">
        <f t="shared" si="35"/>
        <v>712729</v>
      </c>
      <c r="M53" s="515">
        <f t="shared" si="35"/>
        <v>3675</v>
      </c>
      <c r="N53" s="515">
        <f t="shared" si="35"/>
        <v>5625622</v>
      </c>
      <c r="O53" s="515">
        <f t="shared" si="35"/>
        <v>0</v>
      </c>
      <c r="P53" s="515">
        <f t="shared" si="35"/>
        <v>2229132</v>
      </c>
      <c r="Q53" s="515">
        <f t="shared" si="35"/>
        <v>2476576</v>
      </c>
      <c r="R53" s="515">
        <f t="shared" si="35"/>
        <v>0</v>
      </c>
      <c r="S53" s="515">
        <f t="shared" si="35"/>
        <v>0</v>
      </c>
      <c r="T53" s="515">
        <f t="shared" si="35"/>
        <v>10331330</v>
      </c>
      <c r="U53" s="527">
        <f t="shared" si="2"/>
        <v>25.434397397080584</v>
      </c>
      <c r="V53" s="389">
        <f>SUM(V54:V56)</f>
        <v>13010594</v>
      </c>
      <c r="W53" s="392">
        <f t="shared" si="12"/>
        <v>13010594</v>
      </c>
      <c r="X53" s="394">
        <f>SUM(X54:X56)</f>
        <v>0</v>
      </c>
      <c r="Y53" s="379">
        <f t="shared" si="3"/>
        <v>13010594</v>
      </c>
      <c r="Z53" s="379">
        <f t="shared" si="8"/>
        <v>0</v>
      </c>
      <c r="AA53" s="380">
        <f>6397365+1242012</f>
        <v>7639377</v>
      </c>
      <c r="AB53" s="381">
        <f>D53</f>
        <v>6399234</v>
      </c>
      <c r="AC53" s="381">
        <f>AA53-AB53</f>
        <v>1240143</v>
      </c>
      <c r="AD53" s="370">
        <f>D53+'[2]PT02'!C379</f>
        <v>7639377</v>
      </c>
      <c r="AE53" s="353"/>
      <c r="AF53" s="353"/>
      <c r="AG53" s="353"/>
      <c r="AH53" s="353"/>
      <c r="AI53" s="353"/>
      <c r="AJ53" s="516"/>
      <c r="AK53" s="516"/>
      <c r="AL53" s="516"/>
      <c r="AM53" s="516"/>
      <c r="AN53" s="516"/>
      <c r="AO53" s="516"/>
      <c r="AP53" s="516"/>
      <c r="AQ53" s="516"/>
      <c r="AR53" s="516"/>
      <c r="AS53" s="516"/>
      <c r="AT53" s="516"/>
      <c r="AU53" s="516"/>
      <c r="AV53" s="516"/>
      <c r="AW53" s="516"/>
      <c r="AX53" s="516"/>
      <c r="AY53" s="516"/>
      <c r="AZ53" s="516"/>
      <c r="BA53" s="516"/>
      <c r="BB53" s="516"/>
      <c r="BC53" s="516"/>
      <c r="BD53" s="516"/>
      <c r="BE53" s="516"/>
      <c r="BF53" s="516"/>
      <c r="BG53" s="516"/>
      <c r="BH53" s="516"/>
      <c r="BI53" s="516"/>
    </row>
    <row r="54" spans="1:61" s="450" customFormat="1" ht="12.75">
      <c r="A54" s="318" t="s">
        <v>353</v>
      </c>
      <c r="B54" s="315" t="s">
        <v>357</v>
      </c>
      <c r="C54" s="275">
        <f>D54+E54</f>
        <v>2777386</v>
      </c>
      <c r="D54" s="275">
        <v>539993</v>
      </c>
      <c r="E54" s="274">
        <v>2237393</v>
      </c>
      <c r="F54" s="274">
        <v>125800</v>
      </c>
      <c r="G54" s="274">
        <v>144941</v>
      </c>
      <c r="H54" s="275">
        <f>I54+Q54+R54+S54</f>
        <v>2506645</v>
      </c>
      <c r="I54" s="275">
        <f>J54+N54+O54+P54</f>
        <v>2148811</v>
      </c>
      <c r="J54" s="275">
        <f>K54+L54+M54</f>
        <v>544099</v>
      </c>
      <c r="K54" s="274">
        <v>527611</v>
      </c>
      <c r="L54" s="274">
        <v>16488</v>
      </c>
      <c r="M54" s="274"/>
      <c r="N54" s="274">
        <v>1604712</v>
      </c>
      <c r="O54" s="274"/>
      <c r="P54" s="274"/>
      <c r="Q54" s="274">
        <v>357834</v>
      </c>
      <c r="R54" s="274"/>
      <c r="S54" s="274"/>
      <c r="T54" s="274">
        <f>N54+O54+P54+Q54+R54+S54</f>
        <v>1962546</v>
      </c>
      <c r="U54" s="341">
        <f t="shared" si="2"/>
        <v>25.32093329753059</v>
      </c>
      <c r="V54" s="382">
        <f>H54</f>
        <v>2506645</v>
      </c>
      <c r="W54" s="382">
        <f t="shared" si="12"/>
        <v>2506645</v>
      </c>
      <c r="X54" s="383">
        <f>V54-W54</f>
        <v>0</v>
      </c>
      <c r="Y54" s="384">
        <f t="shared" si="3"/>
        <v>2506645</v>
      </c>
      <c r="Z54" s="384">
        <f t="shared" si="8"/>
        <v>0</v>
      </c>
      <c r="AA54" s="382"/>
      <c r="AB54" s="385"/>
      <c r="AC54" s="385"/>
      <c r="AD54" s="353"/>
      <c r="AE54" s="353"/>
      <c r="AF54" s="353"/>
      <c r="AG54" s="353"/>
      <c r="AH54" s="353"/>
      <c r="AI54" s="353"/>
      <c r="AJ54" s="393"/>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93"/>
      <c r="BG54" s="393"/>
      <c r="BH54" s="393"/>
      <c r="BI54" s="393"/>
    </row>
    <row r="55" spans="1:61" s="450" customFormat="1" ht="12.75">
      <c r="A55" s="318" t="s">
        <v>356</v>
      </c>
      <c r="B55" s="315" t="s">
        <v>359</v>
      </c>
      <c r="C55" s="275">
        <f>D55+E55</f>
        <v>6231263</v>
      </c>
      <c r="D55" s="275">
        <v>3374126</v>
      </c>
      <c r="E55" s="274">
        <v>2857137</v>
      </c>
      <c r="F55" s="274">
        <v>36000</v>
      </c>
      <c r="G55" s="274">
        <v>264378</v>
      </c>
      <c r="H55" s="275">
        <f>I55+Q55+R55+S55</f>
        <v>5930885</v>
      </c>
      <c r="I55" s="275">
        <f>J55+N55+O55+P55</f>
        <v>5156521</v>
      </c>
      <c r="J55" s="275">
        <f>K55+L55+M55</f>
        <v>1259291</v>
      </c>
      <c r="K55" s="274">
        <v>576825</v>
      </c>
      <c r="L55" s="274">
        <v>678791</v>
      </c>
      <c r="M55" s="274">
        <v>3675</v>
      </c>
      <c r="N55" s="274">
        <v>1688098</v>
      </c>
      <c r="O55" s="274"/>
      <c r="P55" s="274">
        <v>2209132</v>
      </c>
      <c r="Q55" s="274">
        <v>774364</v>
      </c>
      <c r="R55" s="274"/>
      <c r="S55" s="274"/>
      <c r="T55" s="274">
        <f>N55+O55+P55+Q55+R55+S55</f>
        <v>4671594</v>
      </c>
      <c r="U55" s="341">
        <f t="shared" si="2"/>
        <v>24.42132980744188</v>
      </c>
      <c r="V55" s="382">
        <f>H55</f>
        <v>5930885</v>
      </c>
      <c r="W55" s="382">
        <f t="shared" si="12"/>
        <v>5930885</v>
      </c>
      <c r="X55" s="383">
        <f>V55-W55</f>
        <v>0</v>
      </c>
      <c r="Y55" s="384">
        <f t="shared" si="3"/>
        <v>5930885</v>
      </c>
      <c r="Z55" s="384">
        <f t="shared" si="8"/>
        <v>0</v>
      </c>
      <c r="AA55" s="382"/>
      <c r="AB55" s="385"/>
      <c r="AC55" s="385"/>
      <c r="AD55" s="353"/>
      <c r="AE55" s="353"/>
      <c r="AF55" s="353"/>
      <c r="AG55" s="353"/>
      <c r="AH55" s="353"/>
      <c r="AI55" s="353"/>
      <c r="AJ55" s="353"/>
      <c r="AK55" s="35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row>
    <row r="56" spans="1:61" s="422" customFormat="1" ht="12.75">
      <c r="A56" s="318" t="s">
        <v>358</v>
      </c>
      <c r="B56" s="315" t="s">
        <v>361</v>
      </c>
      <c r="C56" s="275">
        <f>D56+E56</f>
        <v>4573464</v>
      </c>
      <c r="D56" s="275">
        <v>2485115</v>
      </c>
      <c r="E56" s="274">
        <v>2088349</v>
      </c>
      <c r="F56" s="274">
        <v>400</v>
      </c>
      <c r="G56" s="274"/>
      <c r="H56" s="275">
        <f>I56+Q56+R56+S56</f>
        <v>4573064</v>
      </c>
      <c r="I56" s="275">
        <f>J56+N56+O56+P56</f>
        <v>3228686</v>
      </c>
      <c r="J56" s="275">
        <f>K56+L56+M56</f>
        <v>875874</v>
      </c>
      <c r="K56" s="274">
        <v>858424</v>
      </c>
      <c r="L56" s="274">
        <v>17450</v>
      </c>
      <c r="M56" s="274"/>
      <c r="N56" s="274">
        <v>2332812</v>
      </c>
      <c r="O56" s="274"/>
      <c r="P56" s="274">
        <v>20000</v>
      </c>
      <c r="Q56" s="274">
        <v>1344378</v>
      </c>
      <c r="R56" s="274"/>
      <c r="S56" s="274"/>
      <c r="T56" s="274">
        <f>N56+O56+P56+Q56+R56+S56</f>
        <v>3697190</v>
      </c>
      <c r="U56" s="341">
        <f>(J56/I56)*100</f>
        <v>27.12787802839917</v>
      </c>
      <c r="V56" s="382">
        <f>H56</f>
        <v>4573064</v>
      </c>
      <c r="W56" s="382">
        <f t="shared" si="12"/>
        <v>4573064</v>
      </c>
      <c r="X56" s="383">
        <f>V56-W56</f>
        <v>0</v>
      </c>
      <c r="Y56" s="384">
        <f t="shared" si="3"/>
        <v>4573064</v>
      </c>
      <c r="Z56" s="384">
        <f t="shared" si="8"/>
        <v>0</v>
      </c>
      <c r="AA56" s="382"/>
      <c r="AB56" s="385"/>
      <c r="AC56" s="385"/>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row>
    <row r="57" spans="1:61" s="517" customFormat="1" ht="12.75">
      <c r="A57" s="278" t="s">
        <v>27</v>
      </c>
      <c r="B57" s="279" t="s">
        <v>363</v>
      </c>
      <c r="C57" s="515">
        <f>SUM(C58:C59)</f>
        <v>2179772</v>
      </c>
      <c r="D57" s="518">
        <f aca="true" t="shared" si="36" ref="D57:T57">SUM(D58:D59)</f>
        <v>698344</v>
      </c>
      <c r="E57" s="515">
        <f t="shared" si="36"/>
        <v>1481428</v>
      </c>
      <c r="F57" s="515">
        <f t="shared" si="36"/>
        <v>49000</v>
      </c>
      <c r="G57" s="515">
        <f t="shared" si="36"/>
        <v>0</v>
      </c>
      <c r="H57" s="515">
        <f t="shared" si="36"/>
        <v>2130772</v>
      </c>
      <c r="I57" s="515">
        <f t="shared" si="36"/>
        <v>1739770</v>
      </c>
      <c r="J57" s="515">
        <f t="shared" si="36"/>
        <v>815215</v>
      </c>
      <c r="K57" s="515">
        <f t="shared" si="36"/>
        <v>732385</v>
      </c>
      <c r="L57" s="515">
        <f t="shared" si="36"/>
        <v>50742</v>
      </c>
      <c r="M57" s="515">
        <f t="shared" si="36"/>
        <v>32088</v>
      </c>
      <c r="N57" s="515">
        <f t="shared" si="36"/>
        <v>924555</v>
      </c>
      <c r="O57" s="515">
        <f t="shared" si="36"/>
        <v>0</v>
      </c>
      <c r="P57" s="515">
        <f t="shared" si="36"/>
        <v>0</v>
      </c>
      <c r="Q57" s="515">
        <f t="shared" si="36"/>
        <v>391002</v>
      </c>
      <c r="R57" s="515">
        <f t="shared" si="36"/>
        <v>0</v>
      </c>
      <c r="S57" s="515">
        <f t="shared" si="36"/>
        <v>0</v>
      </c>
      <c r="T57" s="515">
        <f t="shared" si="36"/>
        <v>1315557</v>
      </c>
      <c r="U57" s="527">
        <f t="shared" si="2"/>
        <v>46.85763060634452</v>
      </c>
      <c r="V57" s="389">
        <f>SUM(V58:V59)</f>
        <v>2130772</v>
      </c>
      <c r="W57" s="392">
        <f t="shared" si="12"/>
        <v>2130772</v>
      </c>
      <c r="X57" s="394">
        <f>SUM(X58:X59)</f>
        <v>0</v>
      </c>
      <c r="Y57" s="379">
        <f t="shared" si="3"/>
        <v>2130772</v>
      </c>
      <c r="Z57" s="379">
        <f t="shared" si="8"/>
        <v>0</v>
      </c>
      <c r="AA57" s="380">
        <f>713868+45487</f>
        <v>759355</v>
      </c>
      <c r="AB57" s="381">
        <f>D57</f>
        <v>698344</v>
      </c>
      <c r="AC57" s="381">
        <f>AA57-AB57</f>
        <v>61011</v>
      </c>
      <c r="AD57" s="370">
        <f>D57+'[2]PT02'!C417</f>
        <v>759355</v>
      </c>
      <c r="AE57" s="353"/>
      <c r="AF57" s="353"/>
      <c r="AG57" s="353"/>
      <c r="AH57" s="353"/>
      <c r="AI57" s="353"/>
      <c r="AJ57" s="516"/>
      <c r="AK57" s="516"/>
      <c r="AL57" s="516"/>
      <c r="AM57" s="516"/>
      <c r="AN57" s="516"/>
      <c r="AO57" s="516"/>
      <c r="AP57" s="516"/>
      <c r="AQ57" s="516"/>
      <c r="AR57" s="516"/>
      <c r="AS57" s="516"/>
      <c r="AT57" s="516"/>
      <c r="AU57" s="516"/>
      <c r="AV57" s="516"/>
      <c r="AW57" s="516"/>
      <c r="AX57" s="516"/>
      <c r="AY57" s="516"/>
      <c r="AZ57" s="516"/>
      <c r="BA57" s="516"/>
      <c r="BB57" s="516"/>
      <c r="BC57" s="516"/>
      <c r="BD57" s="516"/>
      <c r="BE57" s="516"/>
      <c r="BF57" s="516"/>
      <c r="BG57" s="516"/>
      <c r="BH57" s="516"/>
      <c r="BI57" s="516"/>
    </row>
    <row r="58" spans="1:61" s="403" customFormat="1" ht="12.75">
      <c r="A58" s="318" t="s">
        <v>360</v>
      </c>
      <c r="B58" s="315" t="s">
        <v>364</v>
      </c>
      <c r="C58" s="275">
        <f>D58+E58</f>
        <v>1024312</v>
      </c>
      <c r="D58" s="342">
        <v>311078</v>
      </c>
      <c r="E58" s="274">
        <v>713234</v>
      </c>
      <c r="F58" s="274">
        <v>49000</v>
      </c>
      <c r="G58" s="274">
        <v>0</v>
      </c>
      <c r="H58" s="275">
        <f>I58+Q58+R58+S58</f>
        <v>975312</v>
      </c>
      <c r="I58" s="275">
        <f>J58+N58+O58+P58</f>
        <v>772562</v>
      </c>
      <c r="J58" s="275">
        <f>K58+L58+M58</f>
        <v>437832</v>
      </c>
      <c r="K58" s="274">
        <v>355002</v>
      </c>
      <c r="L58" s="274">
        <v>50742</v>
      </c>
      <c r="M58" s="274">
        <v>32088</v>
      </c>
      <c r="N58" s="274">
        <v>334730</v>
      </c>
      <c r="O58" s="274">
        <v>0</v>
      </c>
      <c r="P58" s="274">
        <v>0</v>
      </c>
      <c r="Q58" s="274">
        <v>202750</v>
      </c>
      <c r="R58" s="274">
        <v>0</v>
      </c>
      <c r="S58" s="298">
        <v>0</v>
      </c>
      <c r="T58" s="274">
        <f>N58+O58+P58+Q58+R58+S58</f>
        <v>537480</v>
      </c>
      <c r="U58" s="341">
        <f t="shared" si="2"/>
        <v>56.672733062200834</v>
      </c>
      <c r="V58" s="382">
        <f>H58</f>
        <v>975312</v>
      </c>
      <c r="W58" s="380">
        <f t="shared" si="12"/>
        <v>975312</v>
      </c>
      <c r="X58" s="383">
        <f>V58-W58</f>
        <v>0</v>
      </c>
      <c r="Y58" s="384">
        <f t="shared" si="3"/>
        <v>975312</v>
      </c>
      <c r="Z58" s="384">
        <f t="shared" si="8"/>
        <v>0</v>
      </c>
      <c r="AA58" s="382"/>
      <c r="AB58" s="385"/>
      <c r="AC58" s="385"/>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row>
    <row r="59" spans="1:61" s="403" customFormat="1" ht="12.75">
      <c r="A59" s="318" t="s">
        <v>362</v>
      </c>
      <c r="B59" s="315" t="s">
        <v>365</v>
      </c>
      <c r="C59" s="275">
        <f>D59+E59</f>
        <v>1155460</v>
      </c>
      <c r="D59" s="452">
        <v>387266</v>
      </c>
      <c r="E59" s="274">
        <v>768194</v>
      </c>
      <c r="F59" s="274">
        <v>0</v>
      </c>
      <c r="G59" s="274">
        <v>0</v>
      </c>
      <c r="H59" s="275">
        <f>I59+Q59+R59+S59</f>
        <v>1155460</v>
      </c>
      <c r="I59" s="275">
        <f>J59+N59+O59+P59</f>
        <v>967208</v>
      </c>
      <c r="J59" s="275">
        <f>K59+L59+M59</f>
        <v>377383</v>
      </c>
      <c r="K59" s="274">
        <v>377383</v>
      </c>
      <c r="L59" s="274">
        <v>0</v>
      </c>
      <c r="M59" s="274">
        <v>0</v>
      </c>
      <c r="N59" s="274">
        <v>589825</v>
      </c>
      <c r="O59" s="274">
        <v>0</v>
      </c>
      <c r="P59" s="274">
        <v>0</v>
      </c>
      <c r="Q59" s="274">
        <v>188252</v>
      </c>
      <c r="R59" s="274">
        <v>0</v>
      </c>
      <c r="S59" s="298">
        <v>0</v>
      </c>
      <c r="T59" s="274">
        <f>N59+O59+P59+Q59+R59+S59</f>
        <v>778077</v>
      </c>
      <c r="U59" s="341">
        <f t="shared" si="2"/>
        <v>39.01777073804187</v>
      </c>
      <c r="V59" s="382">
        <f>H59</f>
        <v>1155460</v>
      </c>
      <c r="W59" s="382">
        <f t="shared" si="12"/>
        <v>1155460</v>
      </c>
      <c r="X59" s="383">
        <f>V59-W59</f>
        <v>0</v>
      </c>
      <c r="Y59" s="384">
        <f t="shared" si="3"/>
        <v>1155460</v>
      </c>
      <c r="Z59" s="384">
        <f t="shared" si="8"/>
        <v>0</v>
      </c>
      <c r="AA59" s="382"/>
      <c r="AB59" s="385"/>
      <c r="AC59" s="385"/>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row>
    <row r="60" spans="1:61" s="520" customFormat="1" ht="12.75">
      <c r="A60" s="278" t="s">
        <v>29</v>
      </c>
      <c r="B60" s="279" t="s">
        <v>366</v>
      </c>
      <c r="C60" s="515">
        <f aca="true" t="shared" si="37" ref="C60:T60">SUM(C61:C63)</f>
        <v>20048657</v>
      </c>
      <c r="D60" s="518">
        <f>SUM(D61:D63)</f>
        <v>15904585</v>
      </c>
      <c r="E60" s="515">
        <f t="shared" si="37"/>
        <v>4144072</v>
      </c>
      <c r="F60" s="515">
        <f t="shared" si="37"/>
        <v>1286050</v>
      </c>
      <c r="G60" s="515">
        <f t="shared" si="37"/>
        <v>0</v>
      </c>
      <c r="H60" s="515">
        <f t="shared" si="37"/>
        <v>18762607</v>
      </c>
      <c r="I60" s="515">
        <f t="shared" si="37"/>
        <v>12691832</v>
      </c>
      <c r="J60" s="515">
        <f t="shared" si="37"/>
        <v>2372305</v>
      </c>
      <c r="K60" s="515">
        <f t="shared" si="37"/>
        <v>1657404</v>
      </c>
      <c r="L60" s="515">
        <f t="shared" si="37"/>
        <v>684654</v>
      </c>
      <c r="M60" s="515">
        <f t="shared" si="37"/>
        <v>30247</v>
      </c>
      <c r="N60" s="515">
        <f t="shared" si="37"/>
        <v>10319527</v>
      </c>
      <c r="O60" s="515">
        <f t="shared" si="37"/>
        <v>0</v>
      </c>
      <c r="P60" s="515">
        <f t="shared" si="37"/>
        <v>0</v>
      </c>
      <c r="Q60" s="515">
        <f>SUM(Q61:Q63)</f>
        <v>6070775</v>
      </c>
      <c r="R60" s="515">
        <f t="shared" si="37"/>
        <v>0</v>
      </c>
      <c r="S60" s="515">
        <f t="shared" si="37"/>
        <v>0</v>
      </c>
      <c r="T60" s="515">
        <f t="shared" si="37"/>
        <v>16390302</v>
      </c>
      <c r="U60" s="527">
        <f t="shared" si="2"/>
        <v>18.691588416865272</v>
      </c>
      <c r="V60" s="389">
        <f>SUM(V61:V63)</f>
        <v>18762607</v>
      </c>
      <c r="W60" s="392">
        <f t="shared" si="12"/>
        <v>18762607</v>
      </c>
      <c r="X60" s="394">
        <f>SUM(X61:X63)</f>
        <v>0</v>
      </c>
      <c r="Y60" s="379">
        <f t="shared" si="3"/>
        <v>18762607</v>
      </c>
      <c r="Z60" s="379">
        <f t="shared" si="8"/>
        <v>0</v>
      </c>
      <c r="AA60" s="380">
        <f>14872161+3978164</f>
        <v>18850325</v>
      </c>
      <c r="AB60" s="381">
        <f>D60</f>
        <v>15904585</v>
      </c>
      <c r="AC60" s="381">
        <f>AA60-AB60</f>
        <v>2945740</v>
      </c>
      <c r="AD60" s="370">
        <f>D60+'[2]PT02'!C456</f>
        <v>18850325</v>
      </c>
      <c r="AE60" s="353"/>
      <c r="AF60" s="353"/>
      <c r="AG60" s="353"/>
      <c r="AH60" s="353"/>
      <c r="AI60" s="353"/>
      <c r="AJ60" s="516"/>
      <c r="AK60" s="516"/>
      <c r="AL60" s="516"/>
      <c r="AM60" s="516"/>
      <c r="AN60" s="516"/>
      <c r="AO60" s="516"/>
      <c r="AP60" s="516"/>
      <c r="AQ60" s="516"/>
      <c r="AR60" s="516"/>
      <c r="AS60" s="516"/>
      <c r="AT60" s="516"/>
      <c r="AU60" s="516"/>
      <c r="AV60" s="516"/>
      <c r="AW60" s="516"/>
      <c r="AX60" s="516"/>
      <c r="AY60" s="516"/>
      <c r="AZ60" s="516"/>
      <c r="BA60" s="516"/>
      <c r="BB60" s="516"/>
      <c r="BC60" s="516"/>
      <c r="BD60" s="516"/>
      <c r="BE60" s="516"/>
      <c r="BF60" s="516"/>
      <c r="BG60" s="516"/>
      <c r="BH60" s="516"/>
      <c r="BI60" s="516"/>
    </row>
    <row r="61" spans="1:61" s="403" customFormat="1" ht="12.75">
      <c r="A61" s="312">
        <v>39</v>
      </c>
      <c r="B61" s="316" t="s">
        <v>367</v>
      </c>
      <c r="C61" s="275">
        <f>D61+E61</f>
        <v>199717</v>
      </c>
      <c r="D61" s="441">
        <v>5000</v>
      </c>
      <c r="E61" s="298">
        <v>194717</v>
      </c>
      <c r="F61" s="298">
        <v>400</v>
      </c>
      <c r="G61" s="274"/>
      <c r="H61" s="275">
        <f>I61+Q61+R61+S61</f>
        <v>199317</v>
      </c>
      <c r="I61" s="275">
        <f>SUM(J61,N61:P61)</f>
        <v>199317</v>
      </c>
      <c r="J61" s="275">
        <f>SUM(K61:M61)</f>
        <v>193617</v>
      </c>
      <c r="K61" s="298">
        <v>193617</v>
      </c>
      <c r="L61" s="298"/>
      <c r="M61" s="298"/>
      <c r="N61" s="298">
        <v>5700</v>
      </c>
      <c r="O61" s="298"/>
      <c r="P61" s="298"/>
      <c r="Q61" s="298"/>
      <c r="R61" s="274"/>
      <c r="S61" s="274"/>
      <c r="T61" s="274">
        <f>N61+O61+P61+Q61+R61+S61</f>
        <v>5700</v>
      </c>
      <c r="U61" s="341">
        <f t="shared" si="2"/>
        <v>97.14023389876428</v>
      </c>
      <c r="V61" s="382">
        <f>H61</f>
        <v>199317</v>
      </c>
      <c r="W61" s="382">
        <f t="shared" si="12"/>
        <v>199317</v>
      </c>
      <c r="X61" s="383">
        <f>V61-W61</f>
        <v>0</v>
      </c>
      <c r="Y61" s="384">
        <f t="shared" si="3"/>
        <v>199317</v>
      </c>
      <c r="Z61" s="384">
        <f t="shared" si="8"/>
        <v>0</v>
      </c>
      <c r="AA61" s="382"/>
      <c r="AB61" s="385"/>
      <c r="AC61" s="385"/>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row>
    <row r="62" spans="1:61" s="403" customFormat="1" ht="12.75">
      <c r="A62" s="312">
        <v>40</v>
      </c>
      <c r="B62" s="316" t="s">
        <v>368</v>
      </c>
      <c r="C62" s="275">
        <f>D62+E62</f>
        <v>8990168</v>
      </c>
      <c r="D62" s="441">
        <v>5713073</v>
      </c>
      <c r="E62" s="298">
        <v>3277095</v>
      </c>
      <c r="F62" s="298">
        <v>367400</v>
      </c>
      <c r="G62" s="274"/>
      <c r="H62" s="275">
        <f>I62+Q62+R62+S62</f>
        <v>8622768</v>
      </c>
      <c r="I62" s="275">
        <f>SUM(J62,N62:P62)</f>
        <v>5900286</v>
      </c>
      <c r="J62" s="275">
        <f>SUM(K62:M62)</f>
        <v>1806448</v>
      </c>
      <c r="K62" s="298">
        <v>1113086</v>
      </c>
      <c r="L62" s="298">
        <v>684454</v>
      </c>
      <c r="M62" s="298">
        <v>8908</v>
      </c>
      <c r="N62" s="298">
        <v>4093838</v>
      </c>
      <c r="O62" s="298"/>
      <c r="P62" s="298"/>
      <c r="Q62" s="298">
        <v>2722482</v>
      </c>
      <c r="R62" s="343"/>
      <c r="S62" s="343"/>
      <c r="T62" s="274">
        <f>N62+O62+P62+Q62+R62+S62</f>
        <v>6816320</v>
      </c>
      <c r="U62" s="341">
        <f>(J62/I62)*100</f>
        <v>30.616278600732233</v>
      </c>
      <c r="V62" s="382">
        <f>H62</f>
        <v>8622768</v>
      </c>
      <c r="W62" s="382">
        <f>C62-F62-G62</f>
        <v>8622768</v>
      </c>
      <c r="X62" s="383">
        <f>V62-W62</f>
        <v>0</v>
      </c>
      <c r="Y62" s="384">
        <f>X62+W62</f>
        <v>8622768</v>
      </c>
      <c r="Z62" s="384">
        <f>V62-Y62</f>
        <v>0</v>
      </c>
      <c r="AA62" s="382"/>
      <c r="AB62" s="385"/>
      <c r="AC62" s="385"/>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row>
    <row r="63" spans="1:61" s="422" customFormat="1" ht="12.75">
      <c r="A63" s="312">
        <v>41</v>
      </c>
      <c r="B63" s="316" t="s">
        <v>369</v>
      </c>
      <c r="C63" s="275">
        <f>D63+E63</f>
        <v>10858772</v>
      </c>
      <c r="D63" s="441">
        <v>10186512</v>
      </c>
      <c r="E63" s="298">
        <v>672260</v>
      </c>
      <c r="F63" s="298">
        <v>918250</v>
      </c>
      <c r="G63" s="274"/>
      <c r="H63" s="275">
        <f>I63+Q63+R63+S63</f>
        <v>9940522</v>
      </c>
      <c r="I63" s="275">
        <f>SUM(J63,N63:P63)</f>
        <v>6592229</v>
      </c>
      <c r="J63" s="275">
        <f>SUM(K63:M63)</f>
        <v>372240</v>
      </c>
      <c r="K63" s="298">
        <v>350701</v>
      </c>
      <c r="L63" s="298">
        <v>200</v>
      </c>
      <c r="M63" s="298">
        <v>21339</v>
      </c>
      <c r="N63" s="298">
        <v>6219989</v>
      </c>
      <c r="O63" s="298"/>
      <c r="P63" s="298"/>
      <c r="Q63" s="298">
        <v>3348293</v>
      </c>
      <c r="R63" s="274"/>
      <c r="S63" s="274"/>
      <c r="T63" s="274">
        <f>N63+O63+P63+Q63+R63+S63</f>
        <v>9568282</v>
      </c>
      <c r="U63" s="341">
        <f t="shared" si="2"/>
        <v>5.646648500833329</v>
      </c>
      <c r="V63" s="382">
        <f>H63</f>
        <v>9940522</v>
      </c>
      <c r="W63" s="382">
        <f t="shared" si="12"/>
        <v>9940522</v>
      </c>
      <c r="X63" s="383">
        <f>V63-W63</f>
        <v>0</v>
      </c>
      <c r="Y63" s="384">
        <f t="shared" si="3"/>
        <v>9940522</v>
      </c>
      <c r="Z63" s="384">
        <f t="shared" si="8"/>
        <v>0</v>
      </c>
      <c r="AA63" s="382"/>
      <c r="AB63" s="385"/>
      <c r="AC63" s="385"/>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row>
    <row r="64" spans="1:61" s="517" customFormat="1" ht="12.75">
      <c r="A64" s="278" t="s">
        <v>30</v>
      </c>
      <c r="B64" s="279" t="s">
        <v>370</v>
      </c>
      <c r="C64" s="515">
        <f>SUM(C65:C66)</f>
        <v>3491057</v>
      </c>
      <c r="D64" s="518">
        <f aca="true" t="shared" si="38" ref="D64:T64">SUM(D65:D66)</f>
        <v>2255809</v>
      </c>
      <c r="E64" s="515">
        <f t="shared" si="38"/>
        <v>1235248</v>
      </c>
      <c r="F64" s="515">
        <f t="shared" si="38"/>
        <v>24500</v>
      </c>
      <c r="G64" s="515">
        <f t="shared" si="38"/>
        <v>0</v>
      </c>
      <c r="H64" s="515">
        <f t="shared" si="38"/>
        <v>3466557</v>
      </c>
      <c r="I64" s="515">
        <f t="shared" si="38"/>
        <v>3186981</v>
      </c>
      <c r="J64" s="515">
        <f t="shared" si="38"/>
        <v>1225619</v>
      </c>
      <c r="K64" s="515">
        <f t="shared" si="38"/>
        <v>948691</v>
      </c>
      <c r="L64" s="515">
        <f t="shared" si="38"/>
        <v>259705</v>
      </c>
      <c r="M64" s="515">
        <f t="shared" si="38"/>
        <v>17223</v>
      </c>
      <c r="N64" s="515">
        <f t="shared" si="38"/>
        <v>1961362</v>
      </c>
      <c r="O64" s="515">
        <f t="shared" si="38"/>
        <v>0</v>
      </c>
      <c r="P64" s="515">
        <f t="shared" si="38"/>
        <v>0</v>
      </c>
      <c r="Q64" s="515">
        <f t="shared" si="38"/>
        <v>279576</v>
      </c>
      <c r="R64" s="515">
        <f t="shared" si="38"/>
        <v>0</v>
      </c>
      <c r="S64" s="515">
        <f t="shared" si="38"/>
        <v>0</v>
      </c>
      <c r="T64" s="515">
        <f t="shared" si="38"/>
        <v>2240938</v>
      </c>
      <c r="U64" s="527">
        <f t="shared" si="2"/>
        <v>38.45705387010465</v>
      </c>
      <c r="V64" s="389">
        <f>SUM(V65:V66)</f>
        <v>3466557</v>
      </c>
      <c r="W64" s="392">
        <f>C64-F64-G64</f>
        <v>3466557</v>
      </c>
      <c r="X64" s="394">
        <f>SUM(X65:X66)</f>
        <v>0</v>
      </c>
      <c r="Y64" s="379">
        <f t="shared" si="3"/>
        <v>3466557</v>
      </c>
      <c r="Z64" s="379">
        <f t="shared" si="8"/>
        <v>0</v>
      </c>
      <c r="AA64" s="380">
        <f>2238586+384320</f>
        <v>2622906</v>
      </c>
      <c r="AB64" s="381">
        <f>D64</f>
        <v>2255809</v>
      </c>
      <c r="AC64" s="381">
        <f>AA64-AB64</f>
        <v>367097</v>
      </c>
      <c r="AD64" s="370">
        <f>D64+'[2]PT02'!C495</f>
        <v>2622906</v>
      </c>
      <c r="AE64" s="353"/>
      <c r="AF64" s="353"/>
      <c r="AG64" s="353"/>
      <c r="AH64" s="353"/>
      <c r="AI64" s="353"/>
      <c r="AJ64" s="516"/>
      <c r="AK64" s="516"/>
      <c r="AL64" s="516"/>
      <c r="AM64" s="516"/>
      <c r="AN64" s="516"/>
      <c r="AO64" s="516"/>
      <c r="AP64" s="516"/>
      <c r="AQ64" s="516"/>
      <c r="AR64" s="516"/>
      <c r="AS64" s="516"/>
      <c r="AT64" s="516"/>
      <c r="AU64" s="516"/>
      <c r="AV64" s="516"/>
      <c r="AW64" s="516"/>
      <c r="AX64" s="516"/>
      <c r="AY64" s="516"/>
      <c r="AZ64" s="516"/>
      <c r="BA64" s="516"/>
      <c r="BB64" s="516"/>
      <c r="BC64" s="516"/>
      <c r="BD64" s="516"/>
      <c r="BE64" s="516"/>
      <c r="BF64" s="516"/>
      <c r="BG64" s="516"/>
      <c r="BH64" s="516"/>
      <c r="BI64" s="516"/>
    </row>
    <row r="65" spans="1:61" s="403" customFormat="1" ht="12.75">
      <c r="A65" s="312">
        <v>42</v>
      </c>
      <c r="B65" s="315" t="s">
        <v>326</v>
      </c>
      <c r="C65" s="275">
        <f>D65+E65</f>
        <v>1740517</v>
      </c>
      <c r="D65" s="458">
        <v>1130291</v>
      </c>
      <c r="E65" s="427">
        <v>610226</v>
      </c>
      <c r="F65" s="427">
        <v>24500</v>
      </c>
      <c r="G65" s="274"/>
      <c r="H65" s="275">
        <f>I65+Q65+R65+S65</f>
        <v>1716017</v>
      </c>
      <c r="I65" s="275">
        <f>J65+N65+O65+P65</f>
        <v>1716017</v>
      </c>
      <c r="J65" s="275">
        <f>K65+L65+M65</f>
        <v>978297</v>
      </c>
      <c r="K65" s="427">
        <v>734592</v>
      </c>
      <c r="L65" s="427">
        <v>243705</v>
      </c>
      <c r="M65" s="427"/>
      <c r="N65" s="427">
        <v>737720</v>
      </c>
      <c r="O65" s="427"/>
      <c r="P65" s="427"/>
      <c r="Q65" s="427"/>
      <c r="R65" s="427"/>
      <c r="S65" s="427"/>
      <c r="T65" s="274">
        <f>N65+O65+P65+Q65+R65+S65</f>
        <v>737720</v>
      </c>
      <c r="U65" s="341">
        <f t="shared" si="2"/>
        <v>57.00974990341005</v>
      </c>
      <c r="V65" s="382">
        <f>H65</f>
        <v>1716017</v>
      </c>
      <c r="W65" s="382">
        <f t="shared" si="12"/>
        <v>1716017</v>
      </c>
      <c r="X65" s="383">
        <f>V65-W65</f>
        <v>0</v>
      </c>
      <c r="Y65" s="384">
        <f t="shared" si="3"/>
        <v>1716017</v>
      </c>
      <c r="Z65" s="384">
        <f t="shared" si="8"/>
        <v>0</v>
      </c>
      <c r="AA65" s="382"/>
      <c r="AB65" s="385"/>
      <c r="AC65" s="385"/>
      <c r="AD65" s="353"/>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row>
    <row r="66" spans="1:61" s="403" customFormat="1" ht="12.75">
      <c r="A66" s="312">
        <v>43</v>
      </c>
      <c r="B66" s="315" t="s">
        <v>371</v>
      </c>
      <c r="C66" s="275">
        <f>D66+E66</f>
        <v>1750540</v>
      </c>
      <c r="D66" s="458">
        <v>1125518</v>
      </c>
      <c r="E66" s="427">
        <v>625022</v>
      </c>
      <c r="F66" s="427"/>
      <c r="G66" s="274"/>
      <c r="H66" s="275">
        <f>I66+Q66+R66+S66</f>
        <v>1750540</v>
      </c>
      <c r="I66" s="275">
        <f>J66+N66+O66+P66</f>
        <v>1470964</v>
      </c>
      <c r="J66" s="275">
        <f>K66+L66+M66</f>
        <v>247322</v>
      </c>
      <c r="K66" s="427">
        <v>214099</v>
      </c>
      <c r="L66" s="427">
        <v>16000</v>
      </c>
      <c r="M66" s="427">
        <v>17223</v>
      </c>
      <c r="N66" s="427">
        <v>1223642</v>
      </c>
      <c r="O66" s="427"/>
      <c r="P66" s="427"/>
      <c r="Q66" s="427">
        <v>279576</v>
      </c>
      <c r="R66" s="427"/>
      <c r="S66" s="427"/>
      <c r="T66" s="274">
        <f>N66+O66+P66+Q66+R66+S66</f>
        <v>1503218</v>
      </c>
      <c r="U66" s="341">
        <f t="shared" si="2"/>
        <v>16.81359978898192</v>
      </c>
      <c r="V66" s="382">
        <f>H66</f>
        <v>1750540</v>
      </c>
      <c r="W66" s="382">
        <f t="shared" si="12"/>
        <v>1750540</v>
      </c>
      <c r="X66" s="383">
        <f>V66-W66</f>
        <v>0</v>
      </c>
      <c r="Y66" s="384">
        <f t="shared" si="3"/>
        <v>1750540</v>
      </c>
      <c r="Z66" s="384">
        <f t="shared" si="8"/>
        <v>0</v>
      </c>
      <c r="AA66" s="382"/>
      <c r="AB66" s="385"/>
      <c r="AC66" s="385"/>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row>
    <row r="67" spans="1:61" s="520" customFormat="1" ht="12.75">
      <c r="A67" s="278" t="s">
        <v>104</v>
      </c>
      <c r="B67" s="279" t="s">
        <v>372</v>
      </c>
      <c r="C67" s="515">
        <f>SUM(C68:C69)</f>
        <v>11815786</v>
      </c>
      <c r="D67" s="515">
        <f aca="true" t="shared" si="39" ref="D67:T67">SUM(D68:D69)</f>
        <v>10838467</v>
      </c>
      <c r="E67" s="515">
        <f t="shared" si="39"/>
        <v>977319</v>
      </c>
      <c r="F67" s="515">
        <f t="shared" si="39"/>
        <v>0</v>
      </c>
      <c r="G67" s="515">
        <f t="shared" si="39"/>
        <v>0</v>
      </c>
      <c r="H67" s="515">
        <f t="shared" si="39"/>
        <v>11815786</v>
      </c>
      <c r="I67" s="515">
        <f t="shared" si="39"/>
        <v>3308163</v>
      </c>
      <c r="J67" s="515">
        <f t="shared" si="39"/>
        <v>1095048</v>
      </c>
      <c r="K67" s="515">
        <f t="shared" si="39"/>
        <v>938322</v>
      </c>
      <c r="L67" s="515">
        <f t="shared" si="39"/>
        <v>156726</v>
      </c>
      <c r="M67" s="515">
        <f t="shared" si="39"/>
        <v>0</v>
      </c>
      <c r="N67" s="515">
        <f t="shared" si="39"/>
        <v>2115065</v>
      </c>
      <c r="O67" s="515">
        <f t="shared" si="39"/>
        <v>98050</v>
      </c>
      <c r="P67" s="515">
        <f t="shared" si="39"/>
        <v>0</v>
      </c>
      <c r="Q67" s="515">
        <f t="shared" si="39"/>
        <v>8507623</v>
      </c>
      <c r="R67" s="515">
        <f t="shared" si="39"/>
        <v>0</v>
      </c>
      <c r="S67" s="515">
        <f t="shared" si="39"/>
        <v>0</v>
      </c>
      <c r="T67" s="515">
        <f t="shared" si="39"/>
        <v>10720738</v>
      </c>
      <c r="U67" s="527">
        <f>(J67/I67)*100</f>
        <v>33.10139192053112</v>
      </c>
      <c r="V67" s="382">
        <f>SUM(V68:V69)</f>
        <v>11815786</v>
      </c>
      <c r="W67" s="392">
        <f>C67-F67-G67</f>
        <v>11815786</v>
      </c>
      <c r="X67" s="301">
        <f>SUM(X68:X69)</f>
        <v>0</v>
      </c>
      <c r="Y67" s="379">
        <f>X67+W67</f>
        <v>11815786</v>
      </c>
      <c r="Z67" s="379">
        <f>V67-Y67</f>
        <v>0</v>
      </c>
      <c r="AA67" s="380">
        <f>10928590+1299161</f>
        <v>12227751</v>
      </c>
      <c r="AB67" s="381">
        <f>D67</f>
        <v>10838467</v>
      </c>
      <c r="AC67" s="381">
        <f>AA67-AB67</f>
        <v>1389284</v>
      </c>
      <c r="AD67" s="370">
        <f>D67+'[2]PT02'!C532</f>
        <v>12227751</v>
      </c>
      <c r="AE67" s="353"/>
      <c r="AF67" s="353"/>
      <c r="AG67" s="353"/>
      <c r="AH67" s="353"/>
      <c r="AI67" s="353"/>
      <c r="AJ67" s="516"/>
      <c r="AK67" s="516"/>
      <c r="AL67" s="516"/>
      <c r="AM67" s="516"/>
      <c r="AN67" s="516"/>
      <c r="AO67" s="516"/>
      <c r="AP67" s="516"/>
      <c r="AQ67" s="516"/>
      <c r="AR67" s="516"/>
      <c r="AS67" s="516"/>
      <c r="AT67" s="516"/>
      <c r="AU67" s="516"/>
      <c r="AV67" s="516"/>
      <c r="AW67" s="516"/>
      <c r="AX67" s="516"/>
      <c r="AY67" s="516"/>
      <c r="AZ67" s="516"/>
      <c r="BA67" s="516"/>
      <c r="BB67" s="516"/>
      <c r="BC67" s="516"/>
      <c r="BD67" s="516"/>
      <c r="BE67" s="516"/>
      <c r="BF67" s="516"/>
      <c r="BG67" s="516"/>
      <c r="BH67" s="516"/>
      <c r="BI67" s="516"/>
    </row>
    <row r="68" spans="1:61" s="403" customFormat="1" ht="12.75">
      <c r="A68" s="312">
        <v>44</v>
      </c>
      <c r="B68" s="315" t="s">
        <v>373</v>
      </c>
      <c r="C68" s="275">
        <f>D68+E68</f>
        <v>560776</v>
      </c>
      <c r="D68" s="458">
        <v>244554</v>
      </c>
      <c r="E68" s="427">
        <v>316222</v>
      </c>
      <c r="F68" s="427"/>
      <c r="G68" s="274"/>
      <c r="H68" s="275">
        <f>I68+Q68+R68+S68</f>
        <v>560776</v>
      </c>
      <c r="I68" s="275">
        <f>J68+N68+O68+P68</f>
        <v>536439</v>
      </c>
      <c r="J68" s="275">
        <f>K68+L68+M68</f>
        <v>335597</v>
      </c>
      <c r="K68" s="427">
        <v>330597</v>
      </c>
      <c r="L68" s="427">
        <v>5000</v>
      </c>
      <c r="M68" s="427"/>
      <c r="N68" s="427">
        <v>200842</v>
      </c>
      <c r="O68" s="427"/>
      <c r="P68" s="427"/>
      <c r="Q68" s="427">
        <v>24337</v>
      </c>
      <c r="R68" s="427"/>
      <c r="S68" s="427"/>
      <c r="T68" s="274">
        <f>N68+O68+P68+Q68+R68+S68</f>
        <v>225179</v>
      </c>
      <c r="U68" s="341">
        <f>(J68/I68)*100</f>
        <v>62.56014197327189</v>
      </c>
      <c r="V68" s="382">
        <f>H68</f>
        <v>560776</v>
      </c>
      <c r="W68" s="382">
        <f>C68-F68-G68</f>
        <v>560776</v>
      </c>
      <c r="X68" s="383">
        <f>V68-W68</f>
        <v>0</v>
      </c>
      <c r="Y68" s="384">
        <f>X68+W68</f>
        <v>560776</v>
      </c>
      <c r="Z68" s="384">
        <f>V68-Y68</f>
        <v>0</v>
      </c>
      <c r="AA68" s="382"/>
      <c r="AB68" s="385"/>
      <c r="AC68" s="385"/>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row>
    <row r="69" spans="1:61" s="403" customFormat="1" ht="12.75">
      <c r="A69" s="312">
        <v>45</v>
      </c>
      <c r="B69" s="315" t="s">
        <v>374</v>
      </c>
      <c r="C69" s="275">
        <f>D69+E69</f>
        <v>11255010</v>
      </c>
      <c r="D69" s="458">
        <v>10593913</v>
      </c>
      <c r="E69" s="427">
        <v>661097</v>
      </c>
      <c r="F69" s="427"/>
      <c r="G69" s="274"/>
      <c r="H69" s="275">
        <f>I69+Q69+R69+S69</f>
        <v>11255010</v>
      </c>
      <c r="I69" s="275">
        <f>J69+N69+O69+P69</f>
        <v>2771724</v>
      </c>
      <c r="J69" s="275">
        <f>K69+L69+M69</f>
        <v>759451</v>
      </c>
      <c r="K69" s="427">
        <v>607725</v>
      </c>
      <c r="L69" s="427">
        <v>151726</v>
      </c>
      <c r="M69" s="427"/>
      <c r="N69" s="427">
        <v>1914223</v>
      </c>
      <c r="O69" s="427">
        <v>98050</v>
      </c>
      <c r="P69" s="427"/>
      <c r="Q69" s="427">
        <v>8483286</v>
      </c>
      <c r="R69" s="427"/>
      <c r="S69" s="427"/>
      <c r="T69" s="274">
        <f>N69+O69+P69+Q69+R69+S69</f>
        <v>10495559</v>
      </c>
      <c r="U69" s="341">
        <f t="shared" si="2"/>
        <v>27.399950355807434</v>
      </c>
      <c r="V69" s="382">
        <f>H69</f>
        <v>11255010</v>
      </c>
      <c r="W69" s="382">
        <f t="shared" si="12"/>
        <v>11255010</v>
      </c>
      <c r="X69" s="383">
        <f>V69-W69</f>
        <v>0</v>
      </c>
      <c r="Y69" s="384">
        <f t="shared" si="3"/>
        <v>11255010</v>
      </c>
      <c r="Z69" s="384">
        <f t="shared" si="8"/>
        <v>0</v>
      </c>
      <c r="AA69" s="382"/>
      <c r="AB69" s="385"/>
      <c r="AC69" s="385"/>
      <c r="AD69" s="353"/>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row>
    <row r="70" spans="1:61" s="422" customFormat="1" ht="31.5" customHeight="1">
      <c r="A70" s="787" t="s">
        <v>468</v>
      </c>
      <c r="B70" s="787"/>
      <c r="C70" s="787"/>
      <c r="D70" s="787"/>
      <c r="E70" s="787"/>
      <c r="F70" s="787"/>
      <c r="G70" s="787"/>
      <c r="H70" s="787"/>
      <c r="I70" s="787"/>
      <c r="J70" s="787"/>
      <c r="K70" s="787"/>
      <c r="L70" s="787"/>
      <c r="M70" s="787"/>
      <c r="N70" s="787"/>
      <c r="O70" s="787"/>
      <c r="P70" s="787"/>
      <c r="Q70" s="787"/>
      <c r="R70" s="787"/>
      <c r="S70" s="787"/>
      <c r="T70" s="787"/>
      <c r="U70" s="787"/>
      <c r="V70" s="382"/>
      <c r="W70" s="382"/>
      <c r="X70" s="383"/>
      <c r="Y70" s="353"/>
      <c r="Z70" s="353"/>
      <c r="AA70" s="382"/>
      <c r="AB70" s="385"/>
      <c r="AC70" s="385"/>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row>
    <row r="71" spans="1:61" s="403" customFormat="1" ht="18.75" customHeight="1">
      <c r="A71" s="850"/>
      <c r="B71" s="850"/>
      <c r="C71" s="850"/>
      <c r="D71" s="850"/>
      <c r="E71" s="850"/>
      <c r="F71" s="498"/>
      <c r="G71" s="498"/>
      <c r="H71" s="498"/>
      <c r="I71" s="499"/>
      <c r="J71" s="499"/>
      <c r="K71" s="499"/>
      <c r="L71" s="499"/>
      <c r="M71" s="499"/>
      <c r="N71" s="851" t="str">
        <f>TT!C4</f>
        <v>Sơn La, ngày 02 tháng 7 năm 2021</v>
      </c>
      <c r="O71" s="851"/>
      <c r="P71" s="851"/>
      <c r="Q71" s="851"/>
      <c r="R71" s="851"/>
      <c r="S71" s="851"/>
      <c r="T71" s="851"/>
      <c r="U71" s="851"/>
      <c r="V71" s="382"/>
      <c r="W71" s="382"/>
      <c r="X71" s="383"/>
      <c r="Y71" s="353"/>
      <c r="Z71" s="353"/>
      <c r="AA71" s="382"/>
      <c r="AB71" s="385"/>
      <c r="AC71" s="385"/>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row>
    <row r="72" spans="1:37" ht="30.75" customHeight="1">
      <c r="A72" s="852" t="s">
        <v>281</v>
      </c>
      <c r="B72" s="852"/>
      <c r="C72" s="852"/>
      <c r="D72" s="852"/>
      <c r="E72" s="852"/>
      <c r="F72" s="498"/>
      <c r="G72" s="498"/>
      <c r="H72" s="498"/>
      <c r="I72" s="500"/>
      <c r="J72" s="500"/>
      <c r="K72" s="500"/>
      <c r="L72" s="500"/>
      <c r="M72" s="500"/>
      <c r="N72" s="847" t="str">
        <f>'[2]Thông tin'!C5</f>
        <v>PHÓ  CỤC TRƯỞNG</v>
      </c>
      <c r="O72" s="847"/>
      <c r="P72" s="847"/>
      <c r="Q72" s="847"/>
      <c r="R72" s="847"/>
      <c r="S72" s="847"/>
      <c r="T72" s="847"/>
      <c r="U72" s="847"/>
      <c r="AJ72" s="353"/>
      <c r="AK72" s="353"/>
    </row>
    <row r="73" spans="1:21" ht="16.5" customHeight="1">
      <c r="A73" s="501"/>
      <c r="B73" s="501"/>
      <c r="C73" s="501"/>
      <c r="D73" s="501"/>
      <c r="E73" s="501"/>
      <c r="F73" s="502"/>
      <c r="G73" s="502"/>
      <c r="H73" s="502"/>
      <c r="I73" s="503"/>
      <c r="J73" s="503"/>
      <c r="K73" s="503"/>
      <c r="L73" s="503"/>
      <c r="M73" s="503"/>
      <c r="N73" s="503"/>
      <c r="O73" s="503"/>
      <c r="P73" s="502"/>
      <c r="Q73" s="504"/>
      <c r="R73" s="502"/>
      <c r="S73" s="503"/>
      <c r="T73" s="505"/>
      <c r="U73" s="505"/>
    </row>
    <row r="74" spans="1:21" ht="23.25" customHeight="1">
      <c r="A74" s="501"/>
      <c r="B74" s="501"/>
      <c r="C74" s="501"/>
      <c r="D74" s="501"/>
      <c r="E74" s="501"/>
      <c r="F74" s="502"/>
      <c r="G74" s="502"/>
      <c r="H74" s="502"/>
      <c r="I74" s="503"/>
      <c r="J74" s="503"/>
      <c r="K74" s="503"/>
      <c r="L74" s="503"/>
      <c r="M74" s="503"/>
      <c r="N74" s="503"/>
      <c r="O74" s="503"/>
      <c r="P74" s="502"/>
      <c r="Q74" s="504"/>
      <c r="R74" s="502"/>
      <c r="S74" s="503"/>
      <c r="T74" s="505"/>
      <c r="U74" s="505"/>
    </row>
    <row r="75" spans="1:21" ht="23.25" customHeight="1">
      <c r="A75" s="501"/>
      <c r="B75" s="501"/>
      <c r="C75" s="501"/>
      <c r="D75" s="501"/>
      <c r="E75" s="501"/>
      <c r="F75" s="502"/>
      <c r="G75" s="502"/>
      <c r="H75" s="502"/>
      <c r="I75" s="503"/>
      <c r="J75" s="503"/>
      <c r="K75" s="503"/>
      <c r="L75" s="503"/>
      <c r="M75" s="503"/>
      <c r="N75" s="503"/>
      <c r="O75" s="503"/>
      <c r="P75" s="502"/>
      <c r="Q75" s="504"/>
      <c r="R75" s="502"/>
      <c r="S75" s="503"/>
      <c r="T75" s="505"/>
      <c r="U75" s="505"/>
    </row>
    <row r="76" spans="1:21" ht="16.5" customHeight="1">
      <c r="A76" s="353"/>
      <c r="B76" s="353"/>
      <c r="C76" s="506"/>
      <c r="D76" s="506"/>
      <c r="E76" s="506"/>
      <c r="F76" s="506"/>
      <c r="G76" s="506"/>
      <c r="H76" s="506"/>
      <c r="I76" s="506"/>
      <c r="J76" s="506"/>
      <c r="K76" s="506"/>
      <c r="L76" s="506"/>
      <c r="M76" s="506"/>
      <c r="N76" s="506"/>
      <c r="O76" s="506"/>
      <c r="P76" s="506"/>
      <c r="Q76" s="506"/>
      <c r="R76" s="506"/>
      <c r="S76" s="506"/>
      <c r="T76" s="506"/>
      <c r="U76" s="506"/>
    </row>
    <row r="77" spans="1:35" ht="18.75">
      <c r="A77" s="849" t="str">
        <f>'[2]Thông tin'!C6</f>
        <v>Nguyễn Thị Ngọc</v>
      </c>
      <c r="B77" s="849"/>
      <c r="C77" s="849"/>
      <c r="D77" s="849"/>
      <c r="E77" s="849"/>
      <c r="F77" s="507"/>
      <c r="G77" s="433"/>
      <c r="H77" s="433"/>
      <c r="I77" s="433"/>
      <c r="J77" s="433"/>
      <c r="K77" s="433"/>
      <c r="L77" s="433"/>
      <c r="M77" s="433"/>
      <c r="N77" s="849" t="str">
        <f>'[2]Thông tin'!C3</f>
        <v>Lò Anh Vĩnh</v>
      </c>
      <c r="O77" s="849"/>
      <c r="P77" s="849"/>
      <c r="Q77" s="849"/>
      <c r="R77" s="849"/>
      <c r="S77" s="849"/>
      <c r="T77" s="849"/>
      <c r="U77" s="849"/>
      <c r="V77" s="431"/>
      <c r="W77" s="431"/>
      <c r="X77" s="432"/>
      <c r="Y77" s="433"/>
      <c r="Z77" s="433"/>
      <c r="AA77" s="431"/>
      <c r="AB77" s="434"/>
      <c r="AC77" s="434"/>
      <c r="AD77" s="433"/>
      <c r="AE77" s="433"/>
      <c r="AF77" s="433"/>
      <c r="AG77" s="433"/>
      <c r="AH77" s="433"/>
      <c r="AI77" s="433"/>
    </row>
    <row r="78" spans="1:21" ht="16.5">
      <c r="A78" s="790"/>
      <c r="B78" s="790"/>
      <c r="C78" s="790"/>
      <c r="D78" s="790"/>
      <c r="E78" s="790"/>
      <c r="F78" s="506"/>
      <c r="G78" s="506"/>
      <c r="H78" s="506"/>
      <c r="I78" s="506"/>
      <c r="J78" s="506"/>
      <c r="K78" s="506"/>
      <c r="L78" s="506"/>
      <c r="M78" s="506"/>
      <c r="N78" s="506"/>
      <c r="O78" s="506"/>
      <c r="P78" s="506"/>
      <c r="Q78" s="506"/>
      <c r="R78" s="506"/>
      <c r="S78" s="506"/>
      <c r="T78" s="506"/>
      <c r="U78" s="506"/>
    </row>
    <row r="79" spans="1:21" ht="15.75">
      <c r="A79" s="353"/>
      <c r="B79" s="353"/>
      <c r="C79" s="506"/>
      <c r="D79" s="506"/>
      <c r="E79" s="506"/>
      <c r="F79" s="506"/>
      <c r="G79" s="506"/>
      <c r="H79" s="506"/>
      <c r="I79" s="506"/>
      <c r="J79" s="506"/>
      <c r="K79" s="506"/>
      <c r="L79" s="506"/>
      <c r="M79" s="506"/>
      <c r="N79" s="506"/>
      <c r="O79" s="506"/>
      <c r="P79" s="506"/>
      <c r="Q79" s="506"/>
      <c r="R79" s="506"/>
      <c r="S79" s="506"/>
      <c r="T79" s="506"/>
      <c r="U79" s="506"/>
    </row>
    <row r="80" spans="1:21" ht="15.75">
      <c r="A80" s="353"/>
      <c r="B80" s="353"/>
      <c r="C80" s="506"/>
      <c r="D80" s="506"/>
      <c r="E80" s="506"/>
      <c r="F80" s="506"/>
      <c r="G80" s="506"/>
      <c r="H80" s="506"/>
      <c r="I80" s="506"/>
      <c r="J80" s="506"/>
      <c r="K80" s="506"/>
      <c r="L80" s="506"/>
      <c r="M80" s="506"/>
      <c r="N80" s="506"/>
      <c r="O80" s="506"/>
      <c r="P80" s="506"/>
      <c r="Q80" s="506"/>
      <c r="R80" s="506"/>
      <c r="S80" s="506"/>
      <c r="T80" s="506"/>
      <c r="U80" s="506"/>
    </row>
    <row r="81" spans="1:21" ht="15.75">
      <c r="A81" s="353"/>
      <c r="B81" s="353"/>
      <c r="C81" s="506"/>
      <c r="D81" s="506"/>
      <c r="E81" s="506"/>
      <c r="F81" s="506"/>
      <c r="G81" s="506"/>
      <c r="H81" s="506"/>
      <c r="I81" s="506"/>
      <c r="J81" s="506"/>
      <c r="K81" s="506"/>
      <c r="L81" s="506"/>
      <c r="M81" s="506"/>
      <c r="N81" s="506"/>
      <c r="O81" s="506"/>
      <c r="P81" s="506"/>
      <c r="Q81" s="506"/>
      <c r="R81" s="506"/>
      <c r="S81" s="506"/>
      <c r="T81" s="506"/>
      <c r="U81" s="506"/>
    </row>
    <row r="82" spans="1:21" ht="15.75">
      <c r="A82" s="353"/>
      <c r="B82" s="353"/>
      <c r="C82" s="506"/>
      <c r="D82" s="506"/>
      <c r="E82" s="506"/>
      <c r="F82" s="506"/>
      <c r="G82" s="506"/>
      <c r="H82" s="506"/>
      <c r="I82" s="506"/>
      <c r="J82" s="506"/>
      <c r="K82" s="506"/>
      <c r="L82" s="506"/>
      <c r="M82" s="506"/>
      <c r="N82" s="506"/>
      <c r="O82" s="506"/>
      <c r="P82" s="506"/>
      <c r="Q82" s="506"/>
      <c r="R82" s="506"/>
      <c r="S82" s="506"/>
      <c r="T82" s="506"/>
      <c r="U82" s="506"/>
    </row>
    <row r="83" spans="1:21" ht="15.75">
      <c r="A83" s="353"/>
      <c r="B83" s="353"/>
      <c r="C83" s="506"/>
      <c r="D83" s="506"/>
      <c r="E83" s="506"/>
      <c r="F83" s="506"/>
      <c r="G83" s="506"/>
      <c r="H83" s="506"/>
      <c r="I83" s="506"/>
      <c r="J83" s="506"/>
      <c r="K83" s="506"/>
      <c r="L83" s="506"/>
      <c r="M83" s="506"/>
      <c r="N83" s="506"/>
      <c r="O83" s="506"/>
      <c r="P83" s="506"/>
      <c r="Q83" s="506"/>
      <c r="R83" s="506"/>
      <c r="S83" s="506"/>
      <c r="T83" s="506"/>
      <c r="U83" s="506"/>
    </row>
    <row r="84" spans="1:21" ht="15.75">
      <c r="A84" s="353"/>
      <c r="B84" s="353"/>
      <c r="C84" s="506"/>
      <c r="D84" s="506"/>
      <c r="E84" s="506"/>
      <c r="F84" s="506"/>
      <c r="G84" s="506"/>
      <c r="H84" s="506"/>
      <c r="I84" s="506"/>
      <c r="J84" s="506"/>
      <c r="K84" s="506"/>
      <c r="L84" s="506"/>
      <c r="M84" s="506"/>
      <c r="N84" s="506"/>
      <c r="O84" s="506"/>
      <c r="P84" s="506"/>
      <c r="Q84" s="506"/>
      <c r="R84" s="506"/>
      <c r="S84" s="506"/>
      <c r="T84" s="506"/>
      <c r="U84" s="506"/>
    </row>
    <row r="85" spans="1:21" ht="15.75">
      <c r="A85" s="353"/>
      <c r="B85" s="353"/>
      <c r="C85" s="506"/>
      <c r="D85" s="506"/>
      <c r="E85" s="506"/>
      <c r="F85" s="506"/>
      <c r="G85" s="506"/>
      <c r="H85" s="506"/>
      <c r="I85" s="506"/>
      <c r="J85" s="506"/>
      <c r="K85" s="506"/>
      <c r="L85" s="506"/>
      <c r="M85" s="506"/>
      <c r="N85" s="506"/>
      <c r="O85" s="506"/>
      <c r="P85" s="506"/>
      <c r="Q85" s="506"/>
      <c r="R85" s="506"/>
      <c r="S85" s="506"/>
      <c r="T85" s="506"/>
      <c r="U85" s="506"/>
    </row>
    <row r="86" spans="1:21" ht="15.75">
      <c r="A86" s="353"/>
      <c r="B86" s="353"/>
      <c r="C86" s="506"/>
      <c r="D86" s="506"/>
      <c r="E86" s="506"/>
      <c r="F86" s="506"/>
      <c r="G86" s="506"/>
      <c r="H86" s="506"/>
      <c r="I86" s="506"/>
      <c r="J86" s="506"/>
      <c r="K86" s="506"/>
      <c r="L86" s="506"/>
      <c r="M86" s="506"/>
      <c r="N86" s="506"/>
      <c r="O86" s="506"/>
      <c r="P86" s="506"/>
      <c r="Q86" s="506"/>
      <c r="R86" s="506"/>
      <c r="S86" s="506"/>
      <c r="T86" s="506"/>
      <c r="U86" s="506"/>
    </row>
    <row r="87" spans="1:21" ht="15.75">
      <c r="A87" s="353"/>
      <c r="B87" s="353"/>
      <c r="C87" s="506"/>
      <c r="D87" s="506"/>
      <c r="E87" s="506"/>
      <c r="F87" s="506"/>
      <c r="G87" s="506"/>
      <c r="H87" s="506"/>
      <c r="I87" s="506"/>
      <c r="J87" s="506"/>
      <c r="K87" s="506"/>
      <c r="L87" s="506"/>
      <c r="M87" s="506"/>
      <c r="N87" s="506"/>
      <c r="O87" s="506"/>
      <c r="P87" s="506"/>
      <c r="Q87" s="506"/>
      <c r="R87" s="506"/>
      <c r="S87" s="506"/>
      <c r="T87" s="506"/>
      <c r="U87" s="506"/>
    </row>
    <row r="88" spans="1:21" ht="15.75">
      <c r="A88" s="353"/>
      <c r="B88" s="353"/>
      <c r="C88" s="506"/>
      <c r="D88" s="506"/>
      <c r="E88" s="506"/>
      <c r="F88" s="506"/>
      <c r="G88" s="506"/>
      <c r="H88" s="506"/>
      <c r="I88" s="506"/>
      <c r="J88" s="506"/>
      <c r="K88" s="506"/>
      <c r="L88" s="506"/>
      <c r="M88" s="506"/>
      <c r="N88" s="506"/>
      <c r="O88" s="506"/>
      <c r="P88" s="506"/>
      <c r="Q88" s="506"/>
      <c r="R88" s="506"/>
      <c r="S88" s="506"/>
      <c r="T88" s="506"/>
      <c r="U88" s="506"/>
    </row>
    <row r="89" spans="1:21" ht="15.75">
      <c r="A89" s="353"/>
      <c r="B89" s="353"/>
      <c r="C89" s="506"/>
      <c r="D89" s="506"/>
      <c r="E89" s="506"/>
      <c r="F89" s="506"/>
      <c r="G89" s="506"/>
      <c r="H89" s="506"/>
      <c r="I89" s="506"/>
      <c r="J89" s="506"/>
      <c r="K89" s="506"/>
      <c r="L89" s="506"/>
      <c r="M89" s="506"/>
      <c r="N89" s="506"/>
      <c r="O89" s="506"/>
      <c r="P89" s="506"/>
      <c r="Q89" s="506"/>
      <c r="R89" s="506"/>
      <c r="S89" s="506"/>
      <c r="T89" s="506"/>
      <c r="U89" s="506"/>
    </row>
    <row r="90" spans="1:21" ht="15.75">
      <c r="A90" s="353"/>
      <c r="B90" s="353"/>
      <c r="C90" s="506"/>
      <c r="D90" s="506"/>
      <c r="E90" s="506"/>
      <c r="F90" s="506"/>
      <c r="G90" s="506"/>
      <c r="H90" s="506"/>
      <c r="I90" s="506"/>
      <c r="J90" s="506"/>
      <c r="K90" s="506"/>
      <c r="L90" s="506"/>
      <c r="M90" s="506"/>
      <c r="N90" s="506"/>
      <c r="O90" s="506"/>
      <c r="P90" s="506"/>
      <c r="Q90" s="506"/>
      <c r="R90" s="506"/>
      <c r="S90" s="506"/>
      <c r="T90" s="506"/>
      <c r="U90" s="506"/>
    </row>
    <row r="91" spans="1:21" ht="15.75">
      <c r="A91" s="353"/>
      <c r="B91" s="353"/>
      <c r="C91" s="506"/>
      <c r="D91" s="506"/>
      <c r="E91" s="506"/>
      <c r="F91" s="506"/>
      <c r="G91" s="506"/>
      <c r="H91" s="506"/>
      <c r="I91" s="506"/>
      <c r="J91" s="506"/>
      <c r="K91" s="506"/>
      <c r="L91" s="506"/>
      <c r="M91" s="506"/>
      <c r="N91" s="506"/>
      <c r="O91" s="506"/>
      <c r="P91" s="506"/>
      <c r="Q91" s="506"/>
      <c r="R91" s="506"/>
      <c r="S91" s="506"/>
      <c r="T91" s="506"/>
      <c r="U91" s="506"/>
    </row>
    <row r="92" spans="1:21" ht="15.75">
      <c r="A92" s="353"/>
      <c r="B92" s="353"/>
      <c r="C92" s="506"/>
      <c r="D92" s="506"/>
      <c r="E92" s="506"/>
      <c r="F92" s="506"/>
      <c r="G92" s="506"/>
      <c r="H92" s="506"/>
      <c r="I92" s="506"/>
      <c r="J92" s="506"/>
      <c r="K92" s="506"/>
      <c r="L92" s="506"/>
      <c r="M92" s="506"/>
      <c r="N92" s="506"/>
      <c r="O92" s="506"/>
      <c r="P92" s="506"/>
      <c r="Q92" s="506"/>
      <c r="R92" s="506"/>
      <c r="S92" s="506"/>
      <c r="T92" s="506"/>
      <c r="U92" s="506"/>
    </row>
    <row r="93" spans="1:21" ht="15.75">
      <c r="A93" s="353"/>
      <c r="B93" s="353"/>
      <c r="C93" s="506"/>
      <c r="D93" s="506"/>
      <c r="E93" s="506"/>
      <c r="F93" s="506"/>
      <c r="G93" s="506"/>
      <c r="H93" s="506"/>
      <c r="I93" s="506"/>
      <c r="J93" s="506"/>
      <c r="K93" s="506"/>
      <c r="L93" s="506"/>
      <c r="M93" s="506"/>
      <c r="N93" s="506"/>
      <c r="O93" s="506"/>
      <c r="P93" s="506"/>
      <c r="Q93" s="506"/>
      <c r="R93" s="506"/>
      <c r="S93" s="506"/>
      <c r="T93" s="506"/>
      <c r="U93" s="506"/>
    </row>
    <row r="94" spans="1:21" ht="15.75">
      <c r="A94" s="353"/>
      <c r="B94" s="353"/>
      <c r="C94" s="506"/>
      <c r="D94" s="506"/>
      <c r="E94" s="506"/>
      <c r="F94" s="506"/>
      <c r="G94" s="506"/>
      <c r="H94" s="506"/>
      <c r="I94" s="506"/>
      <c r="J94" s="506"/>
      <c r="K94" s="506"/>
      <c r="L94" s="506"/>
      <c r="M94" s="506"/>
      <c r="N94" s="506"/>
      <c r="O94" s="506"/>
      <c r="P94" s="506"/>
      <c r="Q94" s="506"/>
      <c r="R94" s="506"/>
      <c r="S94" s="506"/>
      <c r="T94" s="506"/>
      <c r="U94" s="506"/>
    </row>
    <row r="95" spans="1:21" ht="15.75">
      <c r="A95" s="353"/>
      <c r="B95" s="353"/>
      <c r="C95" s="506"/>
      <c r="D95" s="506"/>
      <c r="E95" s="506"/>
      <c r="F95" s="506"/>
      <c r="G95" s="506"/>
      <c r="H95" s="506"/>
      <c r="I95" s="506"/>
      <c r="J95" s="506"/>
      <c r="K95" s="506"/>
      <c r="L95" s="506"/>
      <c r="M95" s="506"/>
      <c r="N95" s="506"/>
      <c r="O95" s="506"/>
      <c r="P95" s="506"/>
      <c r="Q95" s="506"/>
      <c r="R95" s="506"/>
      <c r="S95" s="506"/>
      <c r="T95" s="506"/>
      <c r="U95" s="506"/>
    </row>
  </sheetData>
  <sheetProtection/>
  <mergeCells count="40">
    <mergeCell ref="A77:E77"/>
    <mergeCell ref="N77:U77"/>
    <mergeCell ref="A78:E78"/>
    <mergeCell ref="A1:D1"/>
    <mergeCell ref="E1:O1"/>
    <mergeCell ref="H2:L2"/>
    <mergeCell ref="A70:U70"/>
    <mergeCell ref="A71:E71"/>
    <mergeCell ref="N71:U71"/>
    <mergeCell ref="A72:E72"/>
    <mergeCell ref="N72:U72"/>
    <mergeCell ref="Q5:Q8"/>
    <mergeCell ref="R5:R8"/>
    <mergeCell ref="P1:U1"/>
    <mergeCell ref="P3:U3"/>
    <mergeCell ref="A4:A8"/>
    <mergeCell ref="B4:B8"/>
    <mergeCell ref="C4:C8"/>
    <mergeCell ref="D4:E4"/>
    <mergeCell ref="F4:F8"/>
    <mergeCell ref="G4:G8"/>
    <mergeCell ref="X8:Y8"/>
    <mergeCell ref="A9:B9"/>
    <mergeCell ref="A10:B10"/>
    <mergeCell ref="S5:S8"/>
    <mergeCell ref="J6:J8"/>
    <mergeCell ref="K6:M7"/>
    <mergeCell ref="N6:N8"/>
    <mergeCell ref="O6:O8"/>
    <mergeCell ref="P6:P8"/>
    <mergeCell ref="D5:D8"/>
    <mergeCell ref="E5:E8"/>
    <mergeCell ref="I5:I8"/>
    <mergeCell ref="J5:P5"/>
    <mergeCell ref="V8:V9"/>
    <mergeCell ref="W8:W9"/>
    <mergeCell ref="H4:H8"/>
    <mergeCell ref="I4:S4"/>
    <mergeCell ref="T4:T8"/>
    <mergeCell ref="U4:U8"/>
  </mergeCells>
  <printOptions/>
  <pageMargins left="0" right="0"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2" customWidth="1"/>
    <col min="2" max="2" width="15.875" style="62" customWidth="1"/>
    <col min="3" max="3" width="6.875" style="62" customWidth="1"/>
    <col min="4" max="4" width="5.50390625" style="62" customWidth="1"/>
    <col min="5" max="5" width="9.375" style="62" customWidth="1"/>
    <col min="6" max="6" width="5.00390625" style="62" customWidth="1"/>
    <col min="7" max="7" width="4.50390625" style="62" customWidth="1"/>
    <col min="8" max="8" width="5.875" style="62" customWidth="1"/>
    <col min="9" max="9" width="5.375" style="62" customWidth="1"/>
    <col min="10" max="10" width="6.375" style="62" customWidth="1"/>
    <col min="11" max="11" width="6.50390625" style="62" customWidth="1"/>
    <col min="12" max="13" width="6.25390625" style="81" customWidth="1"/>
    <col min="14" max="14" width="7.125" style="81" customWidth="1"/>
    <col min="15" max="16" width="5.375" style="81" customWidth="1"/>
    <col min="17" max="17" width="5.875" style="81" customWidth="1"/>
    <col min="18" max="18" width="7.125" style="81" customWidth="1"/>
    <col min="19" max="19" width="5.875" style="81" customWidth="1"/>
    <col min="20" max="20" width="5.625" style="81" customWidth="1"/>
    <col min="21" max="21" width="5.875" style="81" customWidth="1"/>
    <col min="22" max="22" width="7.00390625" style="81" customWidth="1"/>
    <col min="23" max="16384" width="9.00390625" style="62" customWidth="1"/>
  </cols>
  <sheetData>
    <row r="1" spans="1:23" ht="66.75" customHeight="1">
      <c r="A1" s="822" t="s">
        <v>154</v>
      </c>
      <c r="B1" s="822"/>
      <c r="C1" s="822"/>
      <c r="D1" s="822"/>
      <c r="E1" s="822"/>
      <c r="F1" s="819" t="s">
        <v>125</v>
      </c>
      <c r="G1" s="819"/>
      <c r="H1" s="819"/>
      <c r="I1" s="819"/>
      <c r="J1" s="819"/>
      <c r="K1" s="819"/>
      <c r="L1" s="819"/>
      <c r="M1" s="819"/>
      <c r="N1" s="819"/>
      <c r="O1" s="819"/>
      <c r="P1" s="819"/>
      <c r="Q1" s="815" t="s">
        <v>150</v>
      </c>
      <c r="R1" s="815"/>
      <c r="S1" s="815"/>
      <c r="T1" s="815"/>
      <c r="U1" s="815"/>
      <c r="V1" s="815"/>
      <c r="W1" s="82"/>
    </row>
    <row r="2" spans="1:22" s="71" customFormat="1" ht="18.75" customHeight="1">
      <c r="A2" s="65"/>
      <c r="B2" s="66"/>
      <c r="C2" s="66"/>
      <c r="D2" s="66"/>
      <c r="E2" s="62"/>
      <c r="F2" s="62"/>
      <c r="G2" s="62"/>
      <c r="H2" s="62"/>
      <c r="I2" s="62"/>
      <c r="J2" s="62"/>
      <c r="K2" s="67"/>
      <c r="L2" s="70"/>
      <c r="M2" s="69">
        <f>COUNTBLANK(E9:V22)</f>
        <v>252</v>
      </c>
      <c r="N2" s="83">
        <f>COUNTA(E11:V11)</f>
        <v>0</v>
      </c>
      <c r="O2" s="69">
        <f>M2+N2</f>
        <v>252</v>
      </c>
      <c r="P2" s="69"/>
      <c r="Q2" s="83"/>
      <c r="R2" s="857" t="s">
        <v>123</v>
      </c>
      <c r="S2" s="857"/>
      <c r="T2" s="857"/>
      <c r="U2" s="857"/>
      <c r="V2" s="857"/>
    </row>
    <row r="3" spans="1:22" s="72" customFormat="1" ht="15.75" customHeight="1">
      <c r="A3" s="823" t="s">
        <v>21</v>
      </c>
      <c r="B3" s="823"/>
      <c r="C3" s="797" t="s">
        <v>155</v>
      </c>
      <c r="D3" s="814" t="s">
        <v>134</v>
      </c>
      <c r="E3" s="817" t="s">
        <v>75</v>
      </c>
      <c r="F3" s="818"/>
      <c r="G3" s="853" t="s">
        <v>36</v>
      </c>
      <c r="H3" s="813" t="s">
        <v>82</v>
      </c>
      <c r="I3" s="858" t="s">
        <v>37</v>
      </c>
      <c r="J3" s="858"/>
      <c r="K3" s="858"/>
      <c r="L3" s="858"/>
      <c r="M3" s="858"/>
      <c r="N3" s="858"/>
      <c r="O3" s="858"/>
      <c r="P3" s="858"/>
      <c r="Q3" s="858"/>
      <c r="R3" s="858"/>
      <c r="S3" s="858"/>
      <c r="T3" s="858"/>
      <c r="U3" s="816" t="s">
        <v>103</v>
      </c>
      <c r="V3" s="814" t="s">
        <v>108</v>
      </c>
    </row>
    <row r="4" spans="1:22" s="71" customFormat="1" ht="15.75" customHeight="1">
      <c r="A4" s="823"/>
      <c r="B4" s="823"/>
      <c r="C4" s="798"/>
      <c r="D4" s="814"/>
      <c r="E4" s="809" t="s">
        <v>137</v>
      </c>
      <c r="F4" s="809" t="s">
        <v>62</v>
      </c>
      <c r="G4" s="854"/>
      <c r="H4" s="813"/>
      <c r="I4" s="813" t="s">
        <v>37</v>
      </c>
      <c r="J4" s="814" t="s">
        <v>38</v>
      </c>
      <c r="K4" s="814"/>
      <c r="L4" s="814"/>
      <c r="M4" s="814"/>
      <c r="N4" s="814"/>
      <c r="O4" s="814"/>
      <c r="P4" s="814"/>
      <c r="Q4" s="814"/>
      <c r="R4" s="805" t="s">
        <v>139</v>
      </c>
      <c r="S4" s="805" t="s">
        <v>148</v>
      </c>
      <c r="T4" s="805" t="s">
        <v>81</v>
      </c>
      <c r="U4" s="816"/>
      <c r="V4" s="814"/>
    </row>
    <row r="5" spans="1:22" s="71" customFormat="1" ht="15.75" customHeight="1">
      <c r="A5" s="823"/>
      <c r="B5" s="823"/>
      <c r="C5" s="798"/>
      <c r="D5" s="814"/>
      <c r="E5" s="810"/>
      <c r="F5" s="810"/>
      <c r="G5" s="854"/>
      <c r="H5" s="813"/>
      <c r="I5" s="813"/>
      <c r="J5" s="813" t="s">
        <v>61</v>
      </c>
      <c r="K5" s="814" t="s">
        <v>75</v>
      </c>
      <c r="L5" s="814"/>
      <c r="M5" s="814"/>
      <c r="N5" s="814"/>
      <c r="O5" s="814"/>
      <c r="P5" s="814"/>
      <c r="Q5" s="814"/>
      <c r="R5" s="821"/>
      <c r="S5" s="821"/>
      <c r="T5" s="821"/>
      <c r="U5" s="816"/>
      <c r="V5" s="814"/>
    </row>
    <row r="6" spans="1:22" s="71" customFormat="1" ht="15.75" customHeight="1">
      <c r="A6" s="823"/>
      <c r="B6" s="823"/>
      <c r="C6" s="798"/>
      <c r="D6" s="814"/>
      <c r="E6" s="810"/>
      <c r="F6" s="810"/>
      <c r="G6" s="854"/>
      <c r="H6" s="813"/>
      <c r="I6" s="813"/>
      <c r="J6" s="813"/>
      <c r="K6" s="813" t="s">
        <v>96</v>
      </c>
      <c r="L6" s="814" t="s">
        <v>75</v>
      </c>
      <c r="M6" s="814"/>
      <c r="N6" s="814"/>
      <c r="O6" s="813" t="s">
        <v>42</v>
      </c>
      <c r="P6" s="805" t="s">
        <v>147</v>
      </c>
      <c r="Q6" s="813" t="s">
        <v>46</v>
      </c>
      <c r="R6" s="821"/>
      <c r="S6" s="821"/>
      <c r="T6" s="821"/>
      <c r="U6" s="816"/>
      <c r="V6" s="814"/>
    </row>
    <row r="7" spans="1:22" ht="51" customHeight="1">
      <c r="A7" s="823"/>
      <c r="B7" s="823"/>
      <c r="C7" s="799"/>
      <c r="D7" s="814"/>
      <c r="E7" s="811"/>
      <c r="F7" s="811"/>
      <c r="G7" s="855"/>
      <c r="H7" s="813"/>
      <c r="I7" s="813"/>
      <c r="J7" s="813"/>
      <c r="K7" s="813"/>
      <c r="L7" s="63" t="s">
        <v>39</v>
      </c>
      <c r="M7" s="63" t="s">
        <v>40</v>
      </c>
      <c r="N7" s="63" t="s">
        <v>156</v>
      </c>
      <c r="O7" s="813"/>
      <c r="P7" s="806"/>
      <c r="Q7" s="813"/>
      <c r="R7" s="806"/>
      <c r="S7" s="806"/>
      <c r="T7" s="806"/>
      <c r="U7" s="816"/>
      <c r="V7" s="814"/>
    </row>
    <row r="8" spans="1:22" ht="15.75">
      <c r="A8" s="856" t="s">
        <v>3</v>
      </c>
      <c r="B8" s="856"/>
      <c r="C8" s="63" t="s">
        <v>13</v>
      </c>
      <c r="D8" s="63" t="s">
        <v>14</v>
      </c>
      <c r="E8" s="63" t="s">
        <v>19</v>
      </c>
      <c r="F8" s="63" t="s">
        <v>22</v>
      </c>
      <c r="G8" s="63" t="s">
        <v>23</v>
      </c>
      <c r="H8" s="63" t="s">
        <v>24</v>
      </c>
      <c r="I8" s="63" t="s">
        <v>25</v>
      </c>
      <c r="J8" s="63" t="s">
        <v>26</v>
      </c>
      <c r="K8" s="63" t="s">
        <v>27</v>
      </c>
      <c r="L8" s="63" t="s">
        <v>29</v>
      </c>
      <c r="M8" s="63" t="s">
        <v>30</v>
      </c>
      <c r="N8" s="63" t="s">
        <v>104</v>
      </c>
      <c r="O8" s="63" t="s">
        <v>101</v>
      </c>
      <c r="P8" s="63" t="s">
        <v>105</v>
      </c>
      <c r="Q8" s="63" t="s">
        <v>106</v>
      </c>
      <c r="R8" s="63" t="s">
        <v>107</v>
      </c>
      <c r="S8" s="63" t="s">
        <v>118</v>
      </c>
      <c r="T8" s="63" t="s">
        <v>131</v>
      </c>
      <c r="U8" s="63" t="s">
        <v>133</v>
      </c>
      <c r="V8" s="63" t="s">
        <v>149</v>
      </c>
    </row>
    <row r="9" spans="1:22" ht="15.75">
      <c r="A9" s="856" t="s">
        <v>10</v>
      </c>
      <c r="B9" s="856"/>
      <c r="C9" s="58"/>
      <c r="D9" s="58"/>
      <c r="E9" s="58"/>
      <c r="F9" s="58"/>
      <c r="G9" s="58"/>
      <c r="H9" s="58"/>
      <c r="I9" s="58"/>
      <c r="J9" s="58"/>
      <c r="K9" s="58"/>
      <c r="L9" s="58"/>
      <c r="M9" s="58"/>
      <c r="N9" s="58"/>
      <c r="O9" s="58"/>
      <c r="P9" s="58"/>
      <c r="Q9" s="58"/>
      <c r="R9" s="58"/>
      <c r="S9" s="58"/>
      <c r="T9" s="58"/>
      <c r="U9" s="58"/>
      <c r="V9" s="58"/>
    </row>
    <row r="10" spans="1:22" ht="15.75">
      <c r="A10" s="84" t="s">
        <v>0</v>
      </c>
      <c r="B10" s="85" t="s">
        <v>28</v>
      </c>
      <c r="C10" s="58"/>
      <c r="D10" s="58"/>
      <c r="E10" s="58"/>
      <c r="F10" s="58"/>
      <c r="G10" s="58"/>
      <c r="H10" s="58"/>
      <c r="I10" s="58"/>
      <c r="J10" s="58"/>
      <c r="K10" s="58"/>
      <c r="L10" s="58"/>
      <c r="M10" s="58"/>
      <c r="N10" s="58"/>
      <c r="O10" s="58"/>
      <c r="P10" s="58"/>
      <c r="Q10" s="58"/>
      <c r="R10" s="58"/>
      <c r="S10" s="58"/>
      <c r="T10" s="58"/>
      <c r="U10" s="58"/>
      <c r="V10" s="58"/>
    </row>
    <row r="11" spans="1:22" ht="15.75">
      <c r="A11" s="60" t="s">
        <v>13</v>
      </c>
      <c r="B11" s="61" t="s">
        <v>6</v>
      </c>
      <c r="C11" s="58"/>
      <c r="D11" s="58"/>
      <c r="E11" s="58"/>
      <c r="F11" s="58"/>
      <c r="G11" s="58"/>
      <c r="H11" s="58"/>
      <c r="I11" s="58"/>
      <c r="J11" s="58"/>
      <c r="K11" s="58"/>
      <c r="L11" s="58"/>
      <c r="M11" s="58"/>
      <c r="N11" s="58"/>
      <c r="O11" s="58"/>
      <c r="P11" s="58"/>
      <c r="Q11" s="58"/>
      <c r="R11" s="58"/>
      <c r="S11" s="58"/>
      <c r="T11" s="58"/>
      <c r="U11" s="58"/>
      <c r="V11" s="58"/>
    </row>
    <row r="12" spans="1:22" ht="15.75">
      <c r="A12" s="60" t="s">
        <v>14</v>
      </c>
      <c r="B12" s="61" t="s">
        <v>6</v>
      </c>
      <c r="C12" s="58"/>
      <c r="D12" s="58"/>
      <c r="E12" s="58"/>
      <c r="F12" s="58"/>
      <c r="G12" s="58"/>
      <c r="H12" s="58"/>
      <c r="I12" s="58"/>
      <c r="J12" s="58"/>
      <c r="K12" s="58"/>
      <c r="L12" s="58"/>
      <c r="M12" s="58"/>
      <c r="N12" s="58"/>
      <c r="O12" s="58"/>
      <c r="P12" s="58"/>
      <c r="Q12" s="58"/>
      <c r="R12" s="58"/>
      <c r="S12" s="58"/>
      <c r="T12" s="58"/>
      <c r="U12" s="58"/>
      <c r="V12" s="58"/>
    </row>
    <row r="13" spans="1:22" ht="15.75">
      <c r="A13" s="60" t="s">
        <v>9</v>
      </c>
      <c r="B13" s="61" t="s">
        <v>11</v>
      </c>
      <c r="C13" s="58"/>
      <c r="D13" s="58"/>
      <c r="E13" s="58"/>
      <c r="F13" s="58"/>
      <c r="G13" s="58"/>
      <c r="H13" s="58"/>
      <c r="I13" s="58"/>
      <c r="J13" s="58"/>
      <c r="K13" s="58"/>
      <c r="L13" s="58"/>
      <c r="M13" s="58"/>
      <c r="N13" s="58"/>
      <c r="O13" s="58"/>
      <c r="P13" s="58"/>
      <c r="Q13" s="58"/>
      <c r="R13" s="58"/>
      <c r="S13" s="58"/>
      <c r="T13" s="58"/>
      <c r="U13" s="58"/>
      <c r="V13" s="58"/>
    </row>
    <row r="14" spans="1:22" ht="15.75">
      <c r="A14" s="84" t="s">
        <v>1</v>
      </c>
      <c r="B14" s="85" t="s">
        <v>8</v>
      </c>
      <c r="C14" s="58"/>
      <c r="D14" s="58"/>
      <c r="E14" s="58"/>
      <c r="F14" s="58"/>
      <c r="G14" s="58"/>
      <c r="H14" s="58"/>
      <c r="I14" s="58"/>
      <c r="J14" s="58"/>
      <c r="K14" s="58"/>
      <c r="L14" s="58"/>
      <c r="M14" s="58"/>
      <c r="N14" s="58"/>
      <c r="O14" s="58"/>
      <c r="P14" s="58"/>
      <c r="Q14" s="58"/>
      <c r="R14" s="58"/>
      <c r="S14" s="58"/>
      <c r="T14" s="58"/>
      <c r="U14" s="58"/>
      <c r="V14" s="58"/>
    </row>
    <row r="15" spans="1:22" ht="15.75">
      <c r="A15" s="84" t="s">
        <v>13</v>
      </c>
      <c r="B15" s="85" t="s">
        <v>5</v>
      </c>
      <c r="C15" s="58"/>
      <c r="D15" s="58"/>
      <c r="E15" s="58"/>
      <c r="F15" s="58"/>
      <c r="G15" s="58"/>
      <c r="H15" s="58"/>
      <c r="I15" s="58"/>
      <c r="J15" s="58"/>
      <c r="K15" s="58"/>
      <c r="L15" s="58"/>
      <c r="M15" s="58"/>
      <c r="N15" s="58"/>
      <c r="O15" s="58"/>
      <c r="P15" s="58"/>
      <c r="Q15" s="58"/>
      <c r="R15" s="58"/>
      <c r="S15" s="58"/>
      <c r="T15" s="58"/>
      <c r="U15" s="58"/>
      <c r="V15" s="58"/>
    </row>
    <row r="16" spans="1:22" ht="15.75">
      <c r="A16" s="60" t="s">
        <v>15</v>
      </c>
      <c r="B16" s="61" t="s">
        <v>6</v>
      </c>
      <c r="C16" s="58"/>
      <c r="D16" s="58"/>
      <c r="E16" s="58"/>
      <c r="F16" s="58"/>
      <c r="G16" s="58"/>
      <c r="H16" s="58"/>
      <c r="I16" s="58"/>
      <c r="J16" s="58"/>
      <c r="K16" s="58"/>
      <c r="L16" s="58"/>
      <c r="M16" s="58"/>
      <c r="N16" s="58"/>
      <c r="O16" s="58"/>
      <c r="P16" s="58"/>
      <c r="Q16" s="58"/>
      <c r="R16" s="58"/>
      <c r="S16" s="58"/>
      <c r="T16" s="58"/>
      <c r="U16" s="58"/>
      <c r="V16" s="58"/>
    </row>
    <row r="17" spans="1:22" ht="15.75">
      <c r="A17" s="60" t="s">
        <v>16</v>
      </c>
      <c r="B17" s="61" t="s">
        <v>7</v>
      </c>
      <c r="C17" s="58"/>
      <c r="D17" s="58"/>
      <c r="E17" s="58"/>
      <c r="F17" s="58"/>
      <c r="G17" s="58"/>
      <c r="H17" s="58"/>
      <c r="I17" s="58"/>
      <c r="J17" s="58"/>
      <c r="K17" s="58"/>
      <c r="L17" s="58"/>
      <c r="M17" s="58"/>
      <c r="N17" s="58"/>
      <c r="O17" s="58"/>
      <c r="P17" s="58"/>
      <c r="Q17" s="58"/>
      <c r="R17" s="58"/>
      <c r="S17" s="58"/>
      <c r="T17" s="58"/>
      <c r="U17" s="58"/>
      <c r="V17" s="58"/>
    </row>
    <row r="18" spans="1:22" ht="15.75">
      <c r="A18" s="60" t="s">
        <v>9</v>
      </c>
      <c r="B18" s="61" t="s">
        <v>11</v>
      </c>
      <c r="C18" s="58"/>
      <c r="D18" s="58"/>
      <c r="E18" s="58"/>
      <c r="F18" s="58"/>
      <c r="G18" s="58"/>
      <c r="H18" s="58"/>
      <c r="I18" s="58"/>
      <c r="J18" s="58"/>
      <c r="K18" s="58"/>
      <c r="L18" s="58"/>
      <c r="M18" s="58"/>
      <c r="N18" s="58"/>
      <c r="O18" s="58"/>
      <c r="P18" s="58"/>
      <c r="Q18" s="58"/>
      <c r="R18" s="58"/>
      <c r="S18" s="58"/>
      <c r="T18" s="58"/>
      <c r="U18" s="58"/>
      <c r="V18" s="58"/>
    </row>
    <row r="19" spans="1:22" ht="15.75">
      <c r="A19" s="84" t="s">
        <v>14</v>
      </c>
      <c r="B19" s="85" t="s">
        <v>59</v>
      </c>
      <c r="C19" s="58"/>
      <c r="D19" s="58"/>
      <c r="E19" s="58"/>
      <c r="F19" s="58"/>
      <c r="G19" s="58"/>
      <c r="H19" s="58"/>
      <c r="I19" s="58"/>
      <c r="J19" s="58"/>
      <c r="K19" s="58"/>
      <c r="L19" s="58"/>
      <c r="M19" s="58"/>
      <c r="N19" s="58"/>
      <c r="O19" s="58"/>
      <c r="P19" s="58"/>
      <c r="Q19" s="58"/>
      <c r="R19" s="58"/>
      <c r="S19" s="58"/>
      <c r="T19" s="58"/>
      <c r="U19" s="58"/>
      <c r="V19" s="58"/>
    </row>
    <row r="20" spans="1:22" ht="15.75">
      <c r="A20" s="60" t="s">
        <v>17</v>
      </c>
      <c r="B20" s="61" t="s">
        <v>6</v>
      </c>
      <c r="C20" s="58"/>
      <c r="D20" s="58"/>
      <c r="E20" s="58"/>
      <c r="F20" s="58"/>
      <c r="G20" s="58"/>
      <c r="H20" s="58"/>
      <c r="I20" s="58"/>
      <c r="J20" s="58"/>
      <c r="K20" s="58"/>
      <c r="L20" s="58"/>
      <c r="M20" s="58"/>
      <c r="N20" s="58"/>
      <c r="O20" s="58"/>
      <c r="P20" s="58"/>
      <c r="Q20" s="58"/>
      <c r="R20" s="58"/>
      <c r="S20" s="58"/>
      <c r="T20" s="58"/>
      <c r="U20" s="58"/>
      <c r="V20" s="58"/>
    </row>
    <row r="21" spans="1:22" ht="15.75">
      <c r="A21" s="60" t="s">
        <v>18</v>
      </c>
      <c r="B21" s="86" t="s">
        <v>7</v>
      </c>
      <c r="C21" s="58"/>
      <c r="D21" s="58"/>
      <c r="E21" s="58"/>
      <c r="F21" s="58"/>
      <c r="G21" s="58"/>
      <c r="H21" s="58"/>
      <c r="I21" s="58"/>
      <c r="J21" s="58"/>
      <c r="K21" s="58"/>
      <c r="L21" s="58"/>
      <c r="M21" s="58"/>
      <c r="N21" s="58"/>
      <c r="O21" s="58"/>
      <c r="P21" s="58"/>
      <c r="Q21" s="58"/>
      <c r="R21" s="58"/>
      <c r="S21" s="58"/>
      <c r="T21" s="58"/>
      <c r="U21" s="58"/>
      <c r="V21" s="58"/>
    </row>
    <row r="22" spans="1:22" s="80" customFormat="1" ht="15.75">
      <c r="A22" s="60" t="s">
        <v>9</v>
      </c>
      <c r="B22" s="61" t="s">
        <v>11</v>
      </c>
      <c r="C22" s="58"/>
      <c r="D22" s="58"/>
      <c r="E22" s="58"/>
      <c r="F22" s="58"/>
      <c r="G22" s="58"/>
      <c r="H22" s="58"/>
      <c r="I22" s="58"/>
      <c r="J22" s="58"/>
      <c r="K22" s="58"/>
      <c r="L22" s="58"/>
      <c r="M22" s="58"/>
      <c r="N22" s="58"/>
      <c r="O22" s="58"/>
      <c r="P22" s="58"/>
      <c r="Q22" s="58"/>
      <c r="R22" s="58"/>
      <c r="S22" s="58"/>
      <c r="T22" s="58"/>
      <c r="U22" s="58"/>
      <c r="V22" s="58"/>
    </row>
    <row r="23" spans="1:22" ht="51" customHeight="1">
      <c r="A23" s="807" t="s">
        <v>119</v>
      </c>
      <c r="B23" s="807"/>
      <c r="C23" s="807"/>
      <c r="D23" s="807"/>
      <c r="E23" s="807"/>
      <c r="F23" s="807"/>
      <c r="G23" s="807"/>
      <c r="H23" s="807"/>
      <c r="I23" s="807"/>
      <c r="J23" s="80"/>
      <c r="K23" s="80"/>
      <c r="L23" s="80"/>
      <c r="M23" s="80"/>
      <c r="N23" s="80"/>
      <c r="O23" s="812" t="s">
        <v>127</v>
      </c>
      <c r="P23" s="812"/>
      <c r="Q23" s="812"/>
      <c r="R23" s="812"/>
      <c r="S23" s="812"/>
      <c r="T23" s="812"/>
      <c r="U23" s="812"/>
      <c r="V23" s="812"/>
    </row>
  </sheetData>
  <sheetProtection/>
  <mergeCells count="31">
    <mergeCell ref="K5:Q5"/>
    <mergeCell ref="A8:B8"/>
    <mergeCell ref="A1:E1"/>
    <mergeCell ref="F1:P1"/>
    <mergeCell ref="Q1:V1"/>
    <mergeCell ref="R2:V2"/>
    <mergeCell ref="U3:U7"/>
    <mergeCell ref="K6:K7"/>
    <mergeCell ref="V3:V7"/>
    <mergeCell ref="I3:T3"/>
    <mergeCell ref="C3:C7"/>
    <mergeCell ref="E3:F3"/>
    <mergeCell ref="A23:I23"/>
    <mergeCell ref="O23:V23"/>
    <mergeCell ref="H3:H7"/>
    <mergeCell ref="A3:B7"/>
    <mergeCell ref="G3:G7"/>
    <mergeCell ref="S4:S7"/>
    <mergeCell ref="T4:T7"/>
    <mergeCell ref="A9:B9"/>
    <mergeCell ref="J4:Q4"/>
    <mergeCell ref="E4:E7"/>
    <mergeCell ref="R4:R7"/>
    <mergeCell ref="D3:D7"/>
    <mergeCell ref="J5:J7"/>
    <mergeCell ref="Q6:Q7"/>
    <mergeCell ref="L6:N6"/>
    <mergeCell ref="O6:O7"/>
    <mergeCell ref="I4:I7"/>
    <mergeCell ref="F4:F7"/>
    <mergeCell ref="P6:P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30"/>
  <sheetViews>
    <sheetView view="pageBreakPreview" zoomScale="115" zoomScaleSheetLayoutView="115" zoomScalePageLayoutView="0" workbookViewId="0" topLeftCell="A13">
      <selection activeCell="G25" sqref="G25:J25"/>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53.25" customHeight="1">
      <c r="A1" s="689" t="s">
        <v>482</v>
      </c>
      <c r="B1" s="689"/>
      <c r="C1" s="659" t="s">
        <v>461</v>
      </c>
      <c r="D1" s="659"/>
      <c r="E1" s="659"/>
      <c r="F1" s="659"/>
      <c r="G1" s="659"/>
      <c r="H1" s="659"/>
      <c r="I1" s="691" t="str">
        <f>'[2]Thông tin'!C2</f>
        <v>Đơn vị  báo cáo: CỤC THADS TỈNH SƠN LA
Đơn vị nhận báo cáo: TỔNG CỤC THADS</v>
      </c>
      <c r="J1" s="691"/>
      <c r="K1" s="98"/>
      <c r="P1" s="99"/>
    </row>
    <row r="2" spans="1:16" s="4" customFormat="1" ht="17.25" customHeight="1">
      <c r="A2" s="600"/>
      <c r="B2" s="600"/>
      <c r="C2" s="597"/>
      <c r="D2" s="870" t="str">
        <f>TT!C8</f>
        <v>09 tháng/năm 2021</v>
      </c>
      <c r="E2" s="870"/>
      <c r="F2" s="870"/>
      <c r="G2" s="870"/>
      <c r="H2" s="597"/>
      <c r="I2" s="601"/>
      <c r="J2" s="601"/>
      <c r="K2" s="98"/>
      <c r="P2" s="99"/>
    </row>
    <row r="3" spans="1:10" ht="17.25" customHeight="1">
      <c r="A3" s="25"/>
      <c r="B3" s="27"/>
      <c r="D3" s="36"/>
      <c r="E3" s="41">
        <f>COUNTBLANK(C10:J23)</f>
        <v>57</v>
      </c>
      <c r="F3" s="36"/>
      <c r="I3" s="862" t="s">
        <v>298</v>
      </c>
      <c r="J3" s="862"/>
    </row>
    <row r="4" spans="1:10" ht="15.75">
      <c r="A4" s="871" t="s">
        <v>136</v>
      </c>
      <c r="B4" s="871" t="s">
        <v>157</v>
      </c>
      <c r="C4" s="863" t="s">
        <v>174</v>
      </c>
      <c r="D4" s="863"/>
      <c r="E4" s="863" t="s">
        <v>175</v>
      </c>
      <c r="F4" s="863"/>
      <c r="G4" s="863" t="s">
        <v>176</v>
      </c>
      <c r="H4" s="863"/>
      <c r="I4" s="863" t="s">
        <v>177</v>
      </c>
      <c r="J4" s="863"/>
    </row>
    <row r="5" spans="1:10" ht="15.75">
      <c r="A5" s="872"/>
      <c r="B5" s="872"/>
      <c r="C5" s="859" t="s">
        <v>178</v>
      </c>
      <c r="D5" s="859" t="s">
        <v>179</v>
      </c>
      <c r="E5" s="859" t="s">
        <v>178</v>
      </c>
      <c r="F5" s="859" t="s">
        <v>179</v>
      </c>
      <c r="G5" s="859" t="s">
        <v>178</v>
      </c>
      <c r="H5" s="859" t="s">
        <v>179</v>
      </c>
      <c r="I5" s="859" t="s">
        <v>178</v>
      </c>
      <c r="J5" s="859" t="s">
        <v>179</v>
      </c>
    </row>
    <row r="6" spans="1:10" ht="15.75">
      <c r="A6" s="872"/>
      <c r="B6" s="872"/>
      <c r="C6" s="860"/>
      <c r="D6" s="860"/>
      <c r="E6" s="860"/>
      <c r="F6" s="860"/>
      <c r="G6" s="860"/>
      <c r="H6" s="860"/>
      <c r="I6" s="860"/>
      <c r="J6" s="860"/>
    </row>
    <row r="7" spans="1:10" ht="15.75">
      <c r="A7" s="872"/>
      <c r="B7" s="872"/>
      <c r="C7" s="860"/>
      <c r="D7" s="860"/>
      <c r="E7" s="860"/>
      <c r="F7" s="860"/>
      <c r="G7" s="860"/>
      <c r="H7" s="860"/>
      <c r="I7" s="860"/>
      <c r="J7" s="860"/>
    </row>
    <row r="8" spans="1:10" ht="15.75">
      <c r="A8" s="873"/>
      <c r="B8" s="873"/>
      <c r="C8" s="861"/>
      <c r="D8" s="861"/>
      <c r="E8" s="861"/>
      <c r="F8" s="861"/>
      <c r="G8" s="861"/>
      <c r="H8" s="861"/>
      <c r="I8" s="861"/>
      <c r="J8" s="861"/>
    </row>
    <row r="9" spans="1:10" ht="15.75">
      <c r="A9" s="867" t="s">
        <v>3</v>
      </c>
      <c r="B9" s="868"/>
      <c r="C9" s="101" t="s">
        <v>13</v>
      </c>
      <c r="D9" s="101" t="s">
        <v>14</v>
      </c>
      <c r="E9" s="101" t="s">
        <v>19</v>
      </c>
      <c r="F9" s="101" t="s">
        <v>22</v>
      </c>
      <c r="G9" s="101" t="s">
        <v>23</v>
      </c>
      <c r="H9" s="101" t="s">
        <v>24</v>
      </c>
      <c r="I9" s="101" t="s">
        <v>25</v>
      </c>
      <c r="J9" s="101" t="s">
        <v>26</v>
      </c>
    </row>
    <row r="10" spans="1:10" s="228" customFormat="1" ht="15.75">
      <c r="A10" s="869" t="s">
        <v>12</v>
      </c>
      <c r="B10" s="869"/>
      <c r="C10" s="529">
        <f>C11+C12</f>
        <v>3</v>
      </c>
      <c r="D10" s="529">
        <f aca="true" t="shared" si="0" ref="D10:J10">D11+D12</f>
        <v>115429</v>
      </c>
      <c r="E10" s="529">
        <f t="shared" si="0"/>
        <v>3</v>
      </c>
      <c r="F10" s="529">
        <f t="shared" si="0"/>
        <v>115429</v>
      </c>
      <c r="G10" s="529">
        <f t="shared" si="0"/>
        <v>0</v>
      </c>
      <c r="H10" s="529">
        <f t="shared" si="0"/>
        <v>207587</v>
      </c>
      <c r="I10" s="529">
        <f t="shared" si="0"/>
        <v>0</v>
      </c>
      <c r="J10" s="529">
        <f t="shared" si="0"/>
        <v>207587</v>
      </c>
    </row>
    <row r="11" spans="1:10" s="353" customFormat="1" ht="12.75">
      <c r="A11" s="442" t="s">
        <v>0</v>
      </c>
      <c r="B11" s="443" t="s">
        <v>318</v>
      </c>
      <c r="C11" s="301"/>
      <c r="D11" s="301"/>
      <c r="E11" s="301"/>
      <c r="F11" s="301"/>
      <c r="G11" s="301"/>
      <c r="H11" s="301"/>
      <c r="I11" s="301"/>
      <c r="J11" s="301"/>
    </row>
    <row r="12" spans="1:10" s="228" customFormat="1" ht="15.75">
      <c r="A12" s="229" t="s">
        <v>1</v>
      </c>
      <c r="B12" s="230" t="s">
        <v>8</v>
      </c>
      <c r="C12" s="529">
        <f>SUM(C13:C24)</f>
        <v>3</v>
      </c>
      <c r="D12" s="529">
        <f aca="true" t="shared" si="1" ref="D12:J12">SUM(D13:D24)</f>
        <v>115429</v>
      </c>
      <c r="E12" s="529">
        <f t="shared" si="1"/>
        <v>3</v>
      </c>
      <c r="F12" s="529">
        <f t="shared" si="1"/>
        <v>115429</v>
      </c>
      <c r="G12" s="529">
        <f t="shared" si="1"/>
        <v>0</v>
      </c>
      <c r="H12" s="529">
        <f t="shared" si="1"/>
        <v>207587</v>
      </c>
      <c r="I12" s="529">
        <f t="shared" si="1"/>
        <v>0</v>
      </c>
      <c r="J12" s="529">
        <f t="shared" si="1"/>
        <v>207587</v>
      </c>
    </row>
    <row r="13" spans="1:10" s="403" customFormat="1" ht="12.75">
      <c r="A13" s="299" t="s">
        <v>13</v>
      </c>
      <c r="B13" s="300" t="s">
        <v>375</v>
      </c>
      <c r="C13" s="276"/>
      <c r="D13" s="276"/>
      <c r="E13" s="276"/>
      <c r="F13" s="276"/>
      <c r="G13" s="276"/>
      <c r="H13" s="276"/>
      <c r="I13" s="276"/>
      <c r="J13" s="276"/>
    </row>
    <row r="14" spans="1:10" s="403" customFormat="1" ht="12.75">
      <c r="A14" s="299" t="s">
        <v>14</v>
      </c>
      <c r="B14" s="300" t="s">
        <v>376</v>
      </c>
      <c r="C14" s="459"/>
      <c r="D14" s="459">
        <v>8400</v>
      </c>
      <c r="E14" s="459"/>
      <c r="F14" s="459">
        <v>8400</v>
      </c>
      <c r="G14" s="428"/>
      <c r="H14" s="531">
        <v>10650</v>
      </c>
      <c r="I14" s="531"/>
      <c r="J14" s="531">
        <v>10650</v>
      </c>
    </row>
    <row r="15" spans="1:10" s="403" customFormat="1" ht="12.75">
      <c r="A15" s="299" t="s">
        <v>19</v>
      </c>
      <c r="B15" s="300" t="s">
        <v>377</v>
      </c>
      <c r="C15" s="466">
        <v>1</v>
      </c>
      <c r="D15" s="466">
        <v>4000</v>
      </c>
      <c r="E15" s="466">
        <v>1</v>
      </c>
      <c r="F15" s="466">
        <v>4000</v>
      </c>
      <c r="G15" s="466"/>
      <c r="H15" s="466">
        <v>7750</v>
      </c>
      <c r="I15" s="466"/>
      <c r="J15" s="466">
        <v>7750</v>
      </c>
    </row>
    <row r="16" spans="1:10" s="403" customFormat="1" ht="12.75">
      <c r="A16" s="299" t="s">
        <v>22</v>
      </c>
      <c r="B16" s="300" t="s">
        <v>378</v>
      </c>
      <c r="C16" s="532">
        <v>2</v>
      </c>
      <c r="D16" s="532">
        <v>64380</v>
      </c>
      <c r="E16" s="532">
        <v>2</v>
      </c>
      <c r="F16" s="532">
        <v>64380</v>
      </c>
      <c r="G16" s="532"/>
      <c r="H16" s="532">
        <v>60141</v>
      </c>
      <c r="I16" s="532"/>
      <c r="J16" s="532">
        <v>60141</v>
      </c>
    </row>
    <row r="17" spans="1:10" s="403" customFormat="1" ht="12.75">
      <c r="A17" s="299" t="s">
        <v>23</v>
      </c>
      <c r="B17" s="300" t="s">
        <v>379</v>
      </c>
      <c r="C17" s="466"/>
      <c r="D17" s="466"/>
      <c r="E17" s="466"/>
      <c r="F17" s="466"/>
      <c r="G17" s="466"/>
      <c r="H17" s="466">
        <v>27798</v>
      </c>
      <c r="I17" s="466"/>
      <c r="J17" s="466">
        <v>27798</v>
      </c>
    </row>
    <row r="18" spans="1:10" s="403" customFormat="1" ht="12.75">
      <c r="A18" s="299" t="s">
        <v>24</v>
      </c>
      <c r="B18" s="300" t="s">
        <v>380</v>
      </c>
      <c r="C18" s="466"/>
      <c r="D18" s="466">
        <v>18020</v>
      </c>
      <c r="E18" s="466"/>
      <c r="F18" s="466">
        <v>18020</v>
      </c>
      <c r="G18" s="466"/>
      <c r="H18" s="466">
        <v>13265</v>
      </c>
      <c r="I18" s="466"/>
      <c r="J18" s="466">
        <v>13265</v>
      </c>
    </row>
    <row r="19" spans="1:10" s="403" customFormat="1" ht="12.75">
      <c r="A19" s="299" t="s">
        <v>25</v>
      </c>
      <c r="B19" s="300" t="s">
        <v>381</v>
      </c>
      <c r="C19" s="466"/>
      <c r="D19" s="532">
        <v>7954</v>
      </c>
      <c r="E19" s="532"/>
      <c r="F19" s="532">
        <v>7954</v>
      </c>
      <c r="G19" s="532"/>
      <c r="H19" s="532">
        <v>4750</v>
      </c>
      <c r="I19" s="532"/>
      <c r="J19" s="532">
        <v>4750</v>
      </c>
    </row>
    <row r="20" spans="1:10" s="403" customFormat="1" ht="12.75">
      <c r="A20" s="299" t="s">
        <v>26</v>
      </c>
      <c r="B20" s="300" t="s">
        <v>382</v>
      </c>
      <c r="C20" s="467"/>
      <c r="D20" s="467">
        <v>8575</v>
      </c>
      <c r="E20" s="467"/>
      <c r="F20" s="467">
        <v>8575</v>
      </c>
      <c r="G20" s="467"/>
      <c r="H20" s="467">
        <v>3675</v>
      </c>
      <c r="I20" s="467"/>
      <c r="J20" s="467">
        <v>3675</v>
      </c>
    </row>
    <row r="21" spans="1:10" s="403" customFormat="1" ht="12.75">
      <c r="A21" s="299" t="s">
        <v>27</v>
      </c>
      <c r="B21" s="300" t="s">
        <v>383</v>
      </c>
      <c r="C21" s="466"/>
      <c r="D21" s="466"/>
      <c r="E21" s="466"/>
      <c r="F21" s="466"/>
      <c r="G21" s="467"/>
      <c r="H21" s="467">
        <v>32088</v>
      </c>
      <c r="I21" s="467"/>
      <c r="J21" s="531">
        <v>32088</v>
      </c>
    </row>
    <row r="22" spans="1:10" s="403" customFormat="1" ht="12.75">
      <c r="A22" s="299" t="s">
        <v>29</v>
      </c>
      <c r="B22" s="300" t="s">
        <v>384</v>
      </c>
      <c r="C22" s="276"/>
      <c r="D22" s="276"/>
      <c r="E22" s="276"/>
      <c r="F22" s="276"/>
      <c r="G22" s="276"/>
      <c r="H22" s="531">
        <v>17223</v>
      </c>
      <c r="I22" s="531"/>
      <c r="J22" s="531">
        <v>17223</v>
      </c>
    </row>
    <row r="23" spans="1:10" s="403" customFormat="1" ht="12.75">
      <c r="A23" s="299" t="s">
        <v>30</v>
      </c>
      <c r="B23" s="300" t="s">
        <v>385</v>
      </c>
      <c r="C23" s="276"/>
      <c r="D23" s="467">
        <v>3600</v>
      </c>
      <c r="E23" s="467"/>
      <c r="F23" s="467">
        <v>3600</v>
      </c>
      <c r="G23" s="467"/>
      <c r="H23" s="467">
        <v>30247</v>
      </c>
      <c r="I23" s="467">
        <f>SUM(I26:I27)</f>
        <v>0</v>
      </c>
      <c r="J23" s="467">
        <v>30247</v>
      </c>
    </row>
    <row r="24" spans="1:10" s="403" customFormat="1" ht="15" customHeight="1">
      <c r="A24" s="299" t="s">
        <v>104</v>
      </c>
      <c r="B24" s="300" t="s">
        <v>386</v>
      </c>
      <c r="C24" s="283"/>
      <c r="D24" s="428">
        <v>500</v>
      </c>
      <c r="E24" s="283"/>
      <c r="F24" s="428">
        <v>500</v>
      </c>
      <c r="G24" s="283"/>
      <c r="H24" s="283"/>
      <c r="I24" s="283"/>
      <c r="J24" s="283"/>
    </row>
    <row r="25" spans="1:10" s="403" customFormat="1" ht="15" customHeight="1">
      <c r="A25" s="624"/>
      <c r="B25" s="625"/>
      <c r="C25" s="626"/>
      <c r="D25" s="627"/>
      <c r="E25" s="626"/>
      <c r="F25" s="627"/>
      <c r="G25" s="864" t="str">
        <f>TT!C4</f>
        <v>Sơn La, ngày 02 tháng 7 năm 2021</v>
      </c>
      <c r="H25" s="864"/>
      <c r="I25" s="864"/>
      <c r="J25" s="864"/>
    </row>
    <row r="26" spans="1:10" ht="16.5">
      <c r="A26" s="6"/>
      <c r="B26" s="865" t="s">
        <v>281</v>
      </c>
      <c r="C26" s="865"/>
      <c r="D26" s="225"/>
      <c r="E26" s="225"/>
      <c r="F26" s="225"/>
      <c r="G26" s="865" t="str">
        <f>TT!C5</f>
        <v>PHÓ CỤC TRƯỞNG</v>
      </c>
      <c r="H26" s="865"/>
      <c r="I26" s="865"/>
      <c r="J26" s="865"/>
    </row>
    <row r="27" spans="2:10" ht="16.5">
      <c r="B27" s="226"/>
      <c r="C27" s="226"/>
      <c r="D27" s="227"/>
      <c r="E27" s="227"/>
      <c r="F27" s="227"/>
      <c r="G27" s="226"/>
      <c r="H27" s="226"/>
      <c r="I27" s="226"/>
      <c r="J27" s="226"/>
    </row>
    <row r="28" spans="2:10" ht="16.5">
      <c r="B28" s="226"/>
      <c r="C28" s="226"/>
      <c r="D28" s="227"/>
      <c r="E28" s="227"/>
      <c r="F28" s="227"/>
      <c r="G28" s="226"/>
      <c r="H28" s="226"/>
      <c r="I28" s="226"/>
      <c r="J28" s="226"/>
    </row>
    <row r="29" spans="2:10" ht="16.5">
      <c r="B29" s="226"/>
      <c r="C29" s="226"/>
      <c r="D29" s="227"/>
      <c r="E29" s="227"/>
      <c r="F29" s="227"/>
      <c r="G29" s="226"/>
      <c r="H29" s="226"/>
      <c r="I29" s="226"/>
      <c r="J29" s="226"/>
    </row>
    <row r="30" spans="2:10" ht="16.5">
      <c r="B30" s="866" t="str">
        <f>TT!C6</f>
        <v>Nguyễn Thị Ngọc</v>
      </c>
      <c r="C30" s="866"/>
      <c r="D30" s="227"/>
      <c r="E30" s="227"/>
      <c r="F30" s="227"/>
      <c r="G30" s="866" t="str">
        <f>TT!C3</f>
        <v>Lò Anh Vĩnh</v>
      </c>
      <c r="H30" s="866"/>
      <c r="I30" s="866"/>
      <c r="J30" s="866"/>
    </row>
  </sheetData>
  <sheetProtection formatCells="0" formatColumns="0" formatRows="0" insertRows="0" deleteRows="0"/>
  <mergeCells count="26">
    <mergeCell ref="I1:J1"/>
    <mergeCell ref="D2:G2"/>
    <mergeCell ref="A1:B1"/>
    <mergeCell ref="G4:H4"/>
    <mergeCell ref="I4:J4"/>
    <mergeCell ref="A4:A8"/>
    <mergeCell ref="B4:B8"/>
    <mergeCell ref="C1:H1"/>
    <mergeCell ref="E5:E8"/>
    <mergeCell ref="F5:F8"/>
    <mergeCell ref="B26:C26"/>
    <mergeCell ref="B30:C30"/>
    <mergeCell ref="G26:J26"/>
    <mergeCell ref="G30:J30"/>
    <mergeCell ref="I5:I8"/>
    <mergeCell ref="J5:J8"/>
    <mergeCell ref="A9:B9"/>
    <mergeCell ref="A10:B10"/>
    <mergeCell ref="C5:C8"/>
    <mergeCell ref="D5:D8"/>
    <mergeCell ref="G5:G8"/>
    <mergeCell ref="H5:H8"/>
    <mergeCell ref="I3:J3"/>
    <mergeCell ref="C4:D4"/>
    <mergeCell ref="E4:F4"/>
    <mergeCell ref="G25:J25"/>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AP30"/>
  <sheetViews>
    <sheetView view="pageBreakPreview" zoomScaleSheetLayoutView="100" zoomScalePageLayoutView="0" workbookViewId="0" topLeftCell="A13">
      <selection activeCell="G25" sqref="G25:J25"/>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54" customHeight="1">
      <c r="A1" s="689" t="s">
        <v>313</v>
      </c>
      <c r="B1" s="689"/>
      <c r="C1" s="659" t="s">
        <v>483</v>
      </c>
      <c r="D1" s="659"/>
      <c r="E1" s="659"/>
      <c r="F1" s="659"/>
      <c r="G1" s="659"/>
      <c r="H1" s="659"/>
      <c r="I1" s="691" t="str">
        <f>'[2]Thông tin'!C2</f>
        <v>Đơn vị  báo cáo: CỤC THADS TỈNH SƠN LA
Đơn vị nhận báo cáo: TỔNG CỤC THADS</v>
      </c>
      <c r="J1" s="691"/>
    </row>
    <row r="2" spans="1:10" ht="16.5">
      <c r="A2" s="600"/>
      <c r="B2" s="600"/>
      <c r="C2" s="597"/>
      <c r="D2" s="870" t="str">
        <f>TT!C8</f>
        <v>09 tháng/năm 2021</v>
      </c>
      <c r="E2" s="870"/>
      <c r="F2" s="870"/>
      <c r="G2" s="870"/>
      <c r="H2" s="597"/>
      <c r="I2" s="601"/>
      <c r="J2" s="601"/>
    </row>
    <row r="3" spans="1:10" ht="18.75">
      <c r="A3" s="600"/>
      <c r="B3" s="600"/>
      <c r="C3" s="597"/>
      <c r="D3" s="609"/>
      <c r="E3" s="609"/>
      <c r="F3" s="609"/>
      <c r="G3" s="609"/>
      <c r="H3" s="597"/>
      <c r="I3" s="601"/>
      <c r="J3" s="601"/>
    </row>
    <row r="4" spans="1:10" s="2" customFormat="1" ht="20.25" customHeight="1">
      <c r="A4" s="859" t="s">
        <v>136</v>
      </c>
      <c r="B4" s="859" t="s">
        <v>157</v>
      </c>
      <c r="C4" s="859" t="s">
        <v>180</v>
      </c>
      <c r="D4" s="863" t="s">
        <v>4</v>
      </c>
      <c r="E4" s="863"/>
      <c r="F4" s="863" t="s">
        <v>181</v>
      </c>
      <c r="G4" s="863" t="s">
        <v>4</v>
      </c>
      <c r="H4" s="863"/>
      <c r="I4" s="863"/>
      <c r="J4" s="863"/>
    </row>
    <row r="5" spans="1:10" s="2" customFormat="1" ht="20.25" customHeight="1">
      <c r="A5" s="860"/>
      <c r="B5" s="860"/>
      <c r="C5" s="860"/>
      <c r="D5" s="863" t="s">
        <v>182</v>
      </c>
      <c r="E5" s="863" t="s">
        <v>183</v>
      </c>
      <c r="F5" s="863"/>
      <c r="G5" s="863" t="s">
        <v>184</v>
      </c>
      <c r="H5" s="863" t="s">
        <v>185</v>
      </c>
      <c r="I5" s="863" t="s">
        <v>186</v>
      </c>
      <c r="J5" s="863" t="s">
        <v>187</v>
      </c>
    </row>
    <row r="6" spans="1:10" s="2" customFormat="1" ht="20.25" customHeight="1">
      <c r="A6" s="860"/>
      <c r="B6" s="860"/>
      <c r="C6" s="860"/>
      <c r="D6" s="863"/>
      <c r="E6" s="863"/>
      <c r="F6" s="863"/>
      <c r="G6" s="863"/>
      <c r="H6" s="863"/>
      <c r="I6" s="863"/>
      <c r="J6" s="863"/>
    </row>
    <row r="7" spans="1:10" s="2" customFormat="1" ht="20.25" customHeight="1">
      <c r="A7" s="860"/>
      <c r="B7" s="860"/>
      <c r="C7" s="860"/>
      <c r="D7" s="863"/>
      <c r="E7" s="863"/>
      <c r="F7" s="863"/>
      <c r="G7" s="863"/>
      <c r="H7" s="863"/>
      <c r="I7" s="863"/>
      <c r="J7" s="863"/>
    </row>
    <row r="8" spans="1:10" s="102" customFormat="1" ht="17.25" customHeight="1">
      <c r="A8" s="861"/>
      <c r="B8" s="861"/>
      <c r="C8" s="860"/>
      <c r="D8" s="863"/>
      <c r="E8" s="863"/>
      <c r="F8" s="863"/>
      <c r="G8" s="863"/>
      <c r="H8" s="863"/>
      <c r="I8" s="863"/>
      <c r="J8" s="863"/>
    </row>
    <row r="9" spans="1:10" ht="15.75" customHeight="1">
      <c r="A9" s="874" t="s">
        <v>3</v>
      </c>
      <c r="B9" s="875"/>
      <c r="C9" s="103">
        <v>1</v>
      </c>
      <c r="D9" s="103" t="s">
        <v>14</v>
      </c>
      <c r="E9" s="103" t="s">
        <v>19</v>
      </c>
      <c r="F9" s="103" t="s">
        <v>22</v>
      </c>
      <c r="G9" s="103" t="s">
        <v>23</v>
      </c>
      <c r="H9" s="103" t="s">
        <v>24</v>
      </c>
      <c r="I9" s="103" t="s">
        <v>25</v>
      </c>
      <c r="J9" s="103" t="s">
        <v>26</v>
      </c>
    </row>
    <row r="10" spans="1:11" s="228" customFormat="1" ht="24.75" customHeight="1">
      <c r="A10" s="876" t="s">
        <v>10</v>
      </c>
      <c r="B10" s="877"/>
      <c r="C10" s="533">
        <f aca="true" t="shared" si="0" ref="C10:J10">C11+C12</f>
        <v>79</v>
      </c>
      <c r="D10" s="533">
        <f t="shared" si="0"/>
        <v>74</v>
      </c>
      <c r="E10" s="533">
        <f t="shared" si="0"/>
        <v>5</v>
      </c>
      <c r="F10" s="533">
        <f>F11+F12</f>
        <v>79</v>
      </c>
      <c r="G10" s="533">
        <f t="shared" si="0"/>
        <v>3</v>
      </c>
      <c r="H10" s="533">
        <f t="shared" si="0"/>
        <v>72</v>
      </c>
      <c r="I10" s="533">
        <f t="shared" si="0"/>
        <v>1</v>
      </c>
      <c r="J10" s="533">
        <f t="shared" si="0"/>
        <v>3</v>
      </c>
      <c r="K10" s="246"/>
    </row>
    <row r="11" spans="1:42" s="403" customFormat="1" ht="15" customHeight="1">
      <c r="A11" s="303" t="s">
        <v>0</v>
      </c>
      <c r="B11" s="319" t="s">
        <v>318</v>
      </c>
      <c r="C11" s="283">
        <f>D11+E11</f>
        <v>4</v>
      </c>
      <c r="D11" s="283">
        <v>4</v>
      </c>
      <c r="E11" s="283"/>
      <c r="F11" s="283">
        <f>G11+H11+I11+J11</f>
        <v>4</v>
      </c>
      <c r="G11" s="283"/>
      <c r="H11" s="283">
        <v>4</v>
      </c>
      <c r="I11" s="283"/>
      <c r="J11" s="28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row>
    <row r="12" spans="1:10" s="228" customFormat="1" ht="24.75" customHeight="1">
      <c r="A12" s="534" t="s">
        <v>1</v>
      </c>
      <c r="B12" s="535" t="s">
        <v>8</v>
      </c>
      <c r="C12" s="468">
        <f>SUM(C13:C24)</f>
        <v>75</v>
      </c>
      <c r="D12" s="468">
        <f aca="true" t="shared" si="1" ref="D12:J12">SUM(D13:D24)</f>
        <v>70</v>
      </c>
      <c r="E12" s="468">
        <f t="shared" si="1"/>
        <v>5</v>
      </c>
      <c r="F12" s="468">
        <f t="shared" si="1"/>
        <v>75</v>
      </c>
      <c r="G12" s="468">
        <f t="shared" si="1"/>
        <v>3</v>
      </c>
      <c r="H12" s="468">
        <f>SUM(H13:H24)</f>
        <v>68</v>
      </c>
      <c r="I12" s="468">
        <f t="shared" si="1"/>
        <v>1</v>
      </c>
      <c r="J12" s="468">
        <f t="shared" si="1"/>
        <v>3</v>
      </c>
    </row>
    <row r="13" spans="1:42" s="403" customFormat="1" ht="15" customHeight="1">
      <c r="A13" s="303" t="s">
        <v>13</v>
      </c>
      <c r="B13" s="319" t="s">
        <v>375</v>
      </c>
      <c r="C13" s="537">
        <v>17</v>
      </c>
      <c r="D13" s="537">
        <v>16</v>
      </c>
      <c r="E13" s="537">
        <v>1</v>
      </c>
      <c r="F13" s="537">
        <f>G13+H13+I13+J13</f>
        <v>17</v>
      </c>
      <c r="G13" s="537">
        <v>0</v>
      </c>
      <c r="H13" s="537">
        <v>13</v>
      </c>
      <c r="I13" s="537">
        <v>1</v>
      </c>
      <c r="J13" s="537">
        <v>3</v>
      </c>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row>
    <row r="14" spans="1:42" s="403" customFormat="1" ht="15" customHeight="1">
      <c r="A14" s="303" t="s">
        <v>14</v>
      </c>
      <c r="B14" s="319" t="s">
        <v>376</v>
      </c>
      <c r="C14" s="283">
        <f aca="true" t="shared" si="2" ref="C14:C24">D14+E14</f>
        <v>10</v>
      </c>
      <c r="D14" s="453">
        <v>10</v>
      </c>
      <c r="E14" s="320"/>
      <c r="F14" s="283">
        <f>G14+H14+I14+J14</f>
        <v>10</v>
      </c>
      <c r="G14" s="320"/>
      <c r="H14" s="320">
        <v>10</v>
      </c>
      <c r="I14" s="320"/>
      <c r="J14" s="469"/>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row>
    <row r="15" spans="1:42" s="403" customFormat="1" ht="15" customHeight="1">
      <c r="A15" s="303" t="s">
        <v>19</v>
      </c>
      <c r="B15" s="319" t="s">
        <v>377</v>
      </c>
      <c r="C15" s="283">
        <f>D15+E15</f>
        <v>12</v>
      </c>
      <c r="D15" s="283">
        <v>10</v>
      </c>
      <c r="E15" s="283">
        <v>2</v>
      </c>
      <c r="F15" s="283">
        <f>G15+H15</f>
        <v>12</v>
      </c>
      <c r="G15" s="283">
        <v>2</v>
      </c>
      <c r="H15" s="283">
        <v>10</v>
      </c>
      <c r="I15" s="283"/>
      <c r="J15" s="28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row>
    <row r="16" spans="1:42" s="403" customFormat="1" ht="15" customHeight="1">
      <c r="A16" s="303" t="s">
        <v>22</v>
      </c>
      <c r="B16" s="319" t="s">
        <v>378</v>
      </c>
      <c r="C16" s="536">
        <v>18</v>
      </c>
      <c r="D16" s="536">
        <v>17</v>
      </c>
      <c r="E16" s="536">
        <v>1</v>
      </c>
      <c r="F16" s="536">
        <v>18</v>
      </c>
      <c r="G16" s="536">
        <v>0</v>
      </c>
      <c r="H16" s="536">
        <v>18</v>
      </c>
      <c r="I16" s="283"/>
      <c r="J16" s="28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row>
    <row r="17" spans="1:42" s="403" customFormat="1" ht="15" customHeight="1">
      <c r="A17" s="303" t="s">
        <v>23</v>
      </c>
      <c r="B17" s="319" t="s">
        <v>379</v>
      </c>
      <c r="C17" s="283">
        <f t="shared" si="2"/>
        <v>1</v>
      </c>
      <c r="D17" s="283">
        <v>1</v>
      </c>
      <c r="E17" s="283"/>
      <c r="F17" s="283">
        <f aca="true" t="shared" si="3" ref="F17:F24">G17+H17+I17+J17</f>
        <v>1</v>
      </c>
      <c r="G17" s="283"/>
      <c r="H17" s="283">
        <v>1</v>
      </c>
      <c r="I17" s="283"/>
      <c r="J17" s="283"/>
      <c r="K17" s="403" t="s">
        <v>446</v>
      </c>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row>
    <row r="18" spans="1:42" s="403" customFormat="1" ht="15" customHeight="1">
      <c r="A18" s="303" t="s">
        <v>24</v>
      </c>
      <c r="B18" s="319" t="s">
        <v>380</v>
      </c>
      <c r="C18" s="283">
        <v>11</v>
      </c>
      <c r="D18" s="283">
        <v>11</v>
      </c>
      <c r="E18" s="283">
        <v>0</v>
      </c>
      <c r="F18" s="283">
        <v>11</v>
      </c>
      <c r="G18" s="283"/>
      <c r="H18" s="283">
        <v>11</v>
      </c>
      <c r="I18" s="283"/>
      <c r="J18" s="283"/>
      <c r="K18" s="403" t="s">
        <v>447</v>
      </c>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row>
    <row r="19" spans="1:42" s="403" customFormat="1" ht="15" customHeight="1">
      <c r="A19" s="303" t="s">
        <v>25</v>
      </c>
      <c r="B19" s="319" t="s">
        <v>381</v>
      </c>
      <c r="C19" s="283">
        <f t="shared" si="2"/>
        <v>1</v>
      </c>
      <c r="D19" s="320">
        <v>1</v>
      </c>
      <c r="E19" s="320"/>
      <c r="F19" s="283">
        <f t="shared" si="3"/>
        <v>1</v>
      </c>
      <c r="G19" s="320"/>
      <c r="H19" s="320">
        <v>1</v>
      </c>
      <c r="I19" s="320"/>
      <c r="J19" s="469"/>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row>
    <row r="20" spans="1:42" s="403" customFormat="1" ht="15" customHeight="1">
      <c r="A20" s="303" t="s">
        <v>26</v>
      </c>
      <c r="B20" s="319" t="s">
        <v>382</v>
      </c>
      <c r="C20" s="283">
        <f t="shared" si="2"/>
        <v>0</v>
      </c>
      <c r="D20" s="283"/>
      <c r="E20" s="283"/>
      <c r="F20" s="283">
        <f t="shared" si="3"/>
        <v>0</v>
      </c>
      <c r="G20" s="283"/>
      <c r="H20" s="283"/>
      <c r="I20" s="283"/>
      <c r="J20" s="28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row>
    <row r="21" spans="1:42" s="403" customFormat="1" ht="15" customHeight="1">
      <c r="A21" s="303" t="s">
        <v>27</v>
      </c>
      <c r="B21" s="319" t="s">
        <v>383</v>
      </c>
      <c r="C21" s="283">
        <f t="shared" si="2"/>
        <v>0</v>
      </c>
      <c r="D21" s="283"/>
      <c r="E21" s="283"/>
      <c r="F21" s="283">
        <f t="shared" si="3"/>
        <v>0</v>
      </c>
      <c r="G21" s="283"/>
      <c r="H21" s="283"/>
      <c r="I21" s="283"/>
      <c r="J21" s="28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row>
    <row r="22" spans="1:42" s="403" customFormat="1" ht="15" customHeight="1">
      <c r="A22" s="303" t="s">
        <v>29</v>
      </c>
      <c r="B22" s="319" t="s">
        <v>384</v>
      </c>
      <c r="C22" s="283">
        <f t="shared" si="2"/>
        <v>1</v>
      </c>
      <c r="D22" s="283">
        <v>1</v>
      </c>
      <c r="E22" s="283"/>
      <c r="F22" s="283">
        <f t="shared" si="3"/>
        <v>1</v>
      </c>
      <c r="G22" s="283"/>
      <c r="H22" s="283">
        <v>1</v>
      </c>
      <c r="I22" s="283"/>
      <c r="J22" s="28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row>
    <row r="23" spans="1:42" s="403" customFormat="1" ht="15" customHeight="1">
      <c r="A23" s="303" t="s">
        <v>30</v>
      </c>
      <c r="B23" s="319" t="s">
        <v>385</v>
      </c>
      <c r="C23" s="283">
        <f t="shared" si="2"/>
        <v>4</v>
      </c>
      <c r="D23" s="283">
        <v>3</v>
      </c>
      <c r="E23" s="283">
        <v>1</v>
      </c>
      <c r="F23" s="283">
        <f t="shared" si="3"/>
        <v>4</v>
      </c>
      <c r="G23" s="283">
        <v>1</v>
      </c>
      <c r="H23" s="283">
        <v>3</v>
      </c>
      <c r="I23" s="283"/>
      <c r="J23" s="28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row>
    <row r="24" spans="1:42" s="403" customFormat="1" ht="15" customHeight="1">
      <c r="A24" s="303" t="s">
        <v>104</v>
      </c>
      <c r="B24" s="319" t="s">
        <v>386</v>
      </c>
      <c r="C24" s="283">
        <f t="shared" si="2"/>
        <v>0</v>
      </c>
      <c r="D24" s="283"/>
      <c r="E24" s="283"/>
      <c r="F24" s="283">
        <f t="shared" si="3"/>
        <v>0</v>
      </c>
      <c r="G24" s="283"/>
      <c r="H24" s="283"/>
      <c r="I24" s="283"/>
      <c r="J24" s="28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row>
    <row r="25" spans="1:10" ht="16.5" customHeight="1">
      <c r="A25" s="6"/>
      <c r="B25" s="878" t="str">
        <f>TT!C7</f>
        <v>Sơn La, ngày 02 tháng 7 năm 2021</v>
      </c>
      <c r="C25" s="878"/>
      <c r="D25" s="878"/>
      <c r="E25" s="224"/>
      <c r="F25" s="100"/>
      <c r="G25" s="879" t="str">
        <f>TT!C4</f>
        <v>Sơn La, ngày 02 tháng 7 năm 2021</v>
      </c>
      <c r="H25" s="879"/>
      <c r="I25" s="879"/>
      <c r="J25" s="879"/>
    </row>
    <row r="26" spans="1:10" ht="16.5">
      <c r="A26" s="6"/>
      <c r="B26" s="865" t="s">
        <v>281</v>
      </c>
      <c r="C26" s="865"/>
      <c r="D26" s="865"/>
      <c r="E26" s="225"/>
      <c r="F26" s="225"/>
      <c r="G26" s="865" t="str">
        <f>TT!C5</f>
        <v>PHÓ CỤC TRƯỞNG</v>
      </c>
      <c r="H26" s="865"/>
      <c r="I26" s="865"/>
      <c r="J26" s="865"/>
    </row>
    <row r="27" spans="2:10" ht="16.5">
      <c r="B27" s="226"/>
      <c r="C27" s="226"/>
      <c r="D27" s="227"/>
      <c r="E27" s="227"/>
      <c r="F27" s="227"/>
      <c r="G27" s="226"/>
      <c r="H27" s="226"/>
      <c r="I27" s="226"/>
      <c r="J27" s="226"/>
    </row>
    <row r="28" spans="2:10" ht="16.5">
      <c r="B28" s="226"/>
      <c r="C28" s="226"/>
      <c r="D28" s="227"/>
      <c r="E28" s="227"/>
      <c r="F28" s="227"/>
      <c r="G28" s="226"/>
      <c r="H28" s="226"/>
      <c r="I28" s="226"/>
      <c r="J28" s="226"/>
    </row>
    <row r="29" spans="2:10" ht="16.5">
      <c r="B29" s="226"/>
      <c r="C29" s="226"/>
      <c r="D29" s="227"/>
      <c r="E29" s="227"/>
      <c r="F29" s="227"/>
      <c r="G29" s="226"/>
      <c r="H29" s="226"/>
      <c r="I29" s="226"/>
      <c r="J29" s="226"/>
    </row>
    <row r="30" spans="2:10" ht="16.5">
      <c r="B30" s="866" t="str">
        <f>TT!C6</f>
        <v>Nguyễn Thị Ngọc</v>
      </c>
      <c r="C30" s="866"/>
      <c r="D30" s="866"/>
      <c r="E30" s="227"/>
      <c r="F30" s="227"/>
      <c r="G30" s="866" t="str">
        <f>TT!C3</f>
        <v>Lò Anh Vĩnh</v>
      </c>
      <c r="H30" s="866"/>
      <c r="I30" s="866"/>
      <c r="J30" s="866"/>
    </row>
  </sheetData>
  <sheetProtection formatCells="0" formatColumns="0" formatRows="0" insertRows="0" deleteRows="0"/>
  <mergeCells count="24">
    <mergeCell ref="D2:G2"/>
    <mergeCell ref="I1:J1"/>
    <mergeCell ref="A4:A8"/>
    <mergeCell ref="B4:B8"/>
    <mergeCell ref="C4:C8"/>
    <mergeCell ref="D4:E4"/>
    <mergeCell ref="A1:B1"/>
    <mergeCell ref="C1:H1"/>
    <mergeCell ref="F4:F8"/>
    <mergeCell ref="G4:J4"/>
    <mergeCell ref="D5:D8"/>
    <mergeCell ref="E5:E8"/>
    <mergeCell ref="G5:G8"/>
    <mergeCell ref="H5:H8"/>
    <mergeCell ref="I5:I8"/>
    <mergeCell ref="J5:J8"/>
    <mergeCell ref="A9:B9"/>
    <mergeCell ref="A10:B10"/>
    <mergeCell ref="B25:D25"/>
    <mergeCell ref="G25:J25"/>
    <mergeCell ref="G26:J26"/>
    <mergeCell ref="G30:J30"/>
    <mergeCell ref="B26:D26"/>
    <mergeCell ref="B30:D30"/>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E57"/>
  <sheetViews>
    <sheetView view="pageBreakPreview" zoomScaleSheetLayoutView="100" zoomScalePageLayoutView="0" workbookViewId="0" topLeftCell="A45">
      <selection activeCell="P52" sqref="P52:V52"/>
    </sheetView>
  </sheetViews>
  <sheetFormatPr defaultColWidth="9.00390625" defaultRowHeight="15.75"/>
  <cols>
    <col min="1" max="1" width="5.00390625" style="3" customWidth="1"/>
    <col min="2" max="2" width="20.25390625" style="3" customWidth="1"/>
    <col min="3" max="3" width="5.625" style="3" customWidth="1"/>
    <col min="4" max="7" width="5.375" style="3" customWidth="1"/>
    <col min="8"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24" width="5.625" style="402" hidden="1" customWidth="1"/>
    <col min="25" max="26" width="5.25390625" style="402" hidden="1" customWidth="1"/>
    <col min="27" max="29" width="5.25390625" style="403" hidden="1" customWidth="1"/>
    <col min="30" max="16384" width="9.00390625" style="3" customWidth="1"/>
  </cols>
  <sheetData>
    <row r="1" spans="1:29" ht="54" customHeight="1">
      <c r="A1" s="900" t="s">
        <v>314</v>
      </c>
      <c r="B1" s="900"/>
      <c r="C1" s="900"/>
      <c r="D1" s="900"/>
      <c r="E1" s="900"/>
      <c r="F1" s="659" t="s">
        <v>484</v>
      </c>
      <c r="G1" s="659"/>
      <c r="H1" s="659"/>
      <c r="I1" s="659"/>
      <c r="J1" s="659"/>
      <c r="K1" s="659"/>
      <c r="L1" s="659"/>
      <c r="M1" s="659"/>
      <c r="N1" s="659"/>
      <c r="O1" s="659"/>
      <c r="P1" s="659"/>
      <c r="Q1" s="659"/>
      <c r="R1" s="691" t="str">
        <f>'[2]Thông tin'!C2</f>
        <v>Đơn vị  báo cáo: CỤC THADS TỈNH SƠN LA
Đơn vị nhận báo cáo: TỔNG CỤC THADS</v>
      </c>
      <c r="S1" s="691"/>
      <c r="T1" s="691"/>
      <c r="U1" s="691"/>
      <c r="V1" s="691"/>
      <c r="W1" s="691"/>
      <c r="X1" s="355"/>
      <c r="Y1" s="355"/>
      <c r="Z1" s="355"/>
      <c r="AA1" s="395"/>
      <c r="AB1" s="395"/>
      <c r="AC1" s="395"/>
    </row>
    <row r="2" spans="1:29" ht="15" customHeight="1">
      <c r="A2" s="610"/>
      <c r="B2" s="610"/>
      <c r="C2" s="610"/>
      <c r="D2" s="610"/>
      <c r="E2" s="610"/>
      <c r="F2" s="597"/>
      <c r="G2" s="597"/>
      <c r="H2" s="597"/>
      <c r="I2" s="870" t="str">
        <f>TT!C8</f>
        <v>09 tháng/năm 2021</v>
      </c>
      <c r="J2" s="870"/>
      <c r="K2" s="870"/>
      <c r="L2" s="870"/>
      <c r="M2" s="870"/>
      <c r="N2" s="870"/>
      <c r="O2" s="597"/>
      <c r="P2" s="597"/>
      <c r="Q2" s="597"/>
      <c r="R2" s="601"/>
      <c r="S2" s="601"/>
      <c r="T2" s="601"/>
      <c r="U2" s="601"/>
      <c r="V2" s="601"/>
      <c r="W2" s="601"/>
      <c r="X2" s="355"/>
      <c r="Y2" s="355"/>
      <c r="Z2" s="355"/>
      <c r="AA2" s="395"/>
      <c r="AB2" s="395"/>
      <c r="AC2" s="395"/>
    </row>
    <row r="3" spans="1:29" ht="15" customHeight="1">
      <c r="A3" s="610"/>
      <c r="B3" s="610"/>
      <c r="C3" s="610"/>
      <c r="D3" s="610"/>
      <c r="E3" s="610"/>
      <c r="F3" s="597"/>
      <c r="G3" s="597"/>
      <c r="H3" s="597"/>
      <c r="I3" s="609"/>
      <c r="J3" s="609"/>
      <c r="K3" s="609"/>
      <c r="L3" s="609"/>
      <c r="M3" s="609"/>
      <c r="N3" s="609"/>
      <c r="O3" s="597"/>
      <c r="P3" s="597"/>
      <c r="Q3" s="597"/>
      <c r="R3" s="601"/>
      <c r="S3" s="601"/>
      <c r="T3" s="601"/>
      <c r="U3" s="601"/>
      <c r="V3" s="601"/>
      <c r="W3" s="601"/>
      <c r="X3" s="355"/>
      <c r="Y3" s="355"/>
      <c r="Z3" s="355"/>
      <c r="AA3" s="395"/>
      <c r="AB3" s="395"/>
      <c r="AC3" s="395"/>
    </row>
    <row r="4" spans="1:29" s="6" customFormat="1" ht="15.75" customHeight="1">
      <c r="A4" s="881" t="s">
        <v>136</v>
      </c>
      <c r="B4" s="885" t="s">
        <v>21</v>
      </c>
      <c r="C4" s="881" t="s">
        <v>188</v>
      </c>
      <c r="D4" s="881" t="s">
        <v>189</v>
      </c>
      <c r="E4" s="889" t="s">
        <v>300</v>
      </c>
      <c r="F4" s="890"/>
      <c r="G4" s="890"/>
      <c r="H4" s="890"/>
      <c r="I4" s="890"/>
      <c r="J4" s="890"/>
      <c r="K4" s="890"/>
      <c r="L4" s="890"/>
      <c r="M4" s="890"/>
      <c r="N4" s="890"/>
      <c r="O4" s="890"/>
      <c r="P4" s="890"/>
      <c r="Q4" s="891"/>
      <c r="R4" s="880" t="s">
        <v>190</v>
      </c>
      <c r="S4" s="880"/>
      <c r="T4" s="880"/>
      <c r="U4" s="880"/>
      <c r="V4" s="880"/>
      <c r="W4" s="880"/>
      <c r="X4" s="355"/>
      <c r="Y4" s="355"/>
      <c r="Z4" s="355"/>
      <c r="AA4" s="395"/>
      <c r="AB4" s="395"/>
      <c r="AC4" s="395"/>
    </row>
    <row r="5" spans="1:29" s="6" customFormat="1" ht="15" customHeight="1">
      <c r="A5" s="893"/>
      <c r="B5" s="886"/>
      <c r="C5" s="893"/>
      <c r="D5" s="893"/>
      <c r="E5" s="880" t="s">
        <v>191</v>
      </c>
      <c r="F5" s="880"/>
      <c r="G5" s="880"/>
      <c r="H5" s="889" t="s">
        <v>192</v>
      </c>
      <c r="I5" s="890"/>
      <c r="J5" s="890"/>
      <c r="K5" s="890"/>
      <c r="L5" s="890"/>
      <c r="M5" s="890"/>
      <c r="N5" s="890"/>
      <c r="O5" s="890"/>
      <c r="P5" s="890"/>
      <c r="Q5" s="891"/>
      <c r="R5" s="880" t="s">
        <v>10</v>
      </c>
      <c r="S5" s="880" t="s">
        <v>4</v>
      </c>
      <c r="T5" s="880"/>
      <c r="U5" s="880"/>
      <c r="V5" s="880"/>
      <c r="W5" s="880"/>
      <c r="X5" s="396"/>
      <c r="Y5" s="396"/>
      <c r="Z5" s="396"/>
      <c r="AA5" s="397"/>
      <c r="AB5" s="397"/>
      <c r="AC5" s="397"/>
    </row>
    <row r="6" spans="1:29" s="6" customFormat="1" ht="19.5" customHeight="1">
      <c r="A6" s="893"/>
      <c r="B6" s="886"/>
      <c r="C6" s="893"/>
      <c r="D6" s="893"/>
      <c r="E6" s="880"/>
      <c r="F6" s="880"/>
      <c r="G6" s="880"/>
      <c r="H6" s="898" t="s">
        <v>286</v>
      </c>
      <c r="I6" s="894" t="s">
        <v>4</v>
      </c>
      <c r="J6" s="895"/>
      <c r="K6" s="895"/>
      <c r="L6" s="895"/>
      <c r="M6" s="895"/>
      <c r="N6" s="895"/>
      <c r="O6" s="895"/>
      <c r="P6" s="885"/>
      <c r="Q6" s="881" t="s">
        <v>193</v>
      </c>
      <c r="R6" s="880"/>
      <c r="S6" s="880" t="s">
        <v>299</v>
      </c>
      <c r="T6" s="880" t="s">
        <v>194</v>
      </c>
      <c r="U6" s="880" t="s">
        <v>195</v>
      </c>
      <c r="V6" s="880" t="s">
        <v>196</v>
      </c>
      <c r="W6" s="880" t="s">
        <v>197</v>
      </c>
      <c r="X6" s="396" t="s">
        <v>2</v>
      </c>
      <c r="Y6" s="396"/>
      <c r="Z6" s="396"/>
      <c r="AA6" s="397"/>
      <c r="AB6" s="397"/>
      <c r="AC6" s="397"/>
    </row>
    <row r="7" spans="1:29" s="6" customFormat="1" ht="16.5" customHeight="1">
      <c r="A7" s="893"/>
      <c r="B7" s="886"/>
      <c r="C7" s="893"/>
      <c r="D7" s="893"/>
      <c r="E7" s="880" t="s">
        <v>10</v>
      </c>
      <c r="F7" s="880" t="s">
        <v>4</v>
      </c>
      <c r="G7" s="880"/>
      <c r="H7" s="899"/>
      <c r="I7" s="880" t="s">
        <v>198</v>
      </c>
      <c r="J7" s="880"/>
      <c r="K7" s="880"/>
      <c r="L7" s="880" t="s">
        <v>199</v>
      </c>
      <c r="M7" s="880"/>
      <c r="N7" s="880"/>
      <c r="O7" s="880" t="s">
        <v>200</v>
      </c>
      <c r="P7" s="880" t="s">
        <v>201</v>
      </c>
      <c r="Q7" s="893"/>
      <c r="R7" s="880"/>
      <c r="S7" s="896"/>
      <c r="T7" s="880"/>
      <c r="U7" s="880"/>
      <c r="V7" s="880"/>
      <c r="W7" s="880"/>
      <c r="X7" s="396"/>
      <c r="Y7" s="396"/>
      <c r="Z7" s="396"/>
      <c r="AA7" s="397"/>
      <c r="AB7" s="397"/>
      <c r="AC7" s="397"/>
    </row>
    <row r="8" spans="1:29" s="6" customFormat="1" ht="88.5" customHeight="1">
      <c r="A8" s="901"/>
      <c r="B8" s="887"/>
      <c r="C8" s="893"/>
      <c r="D8" s="893"/>
      <c r="E8" s="881"/>
      <c r="F8" s="257" t="s">
        <v>202</v>
      </c>
      <c r="G8" s="257" t="s">
        <v>203</v>
      </c>
      <c r="H8" s="899"/>
      <c r="I8" s="257" t="s">
        <v>204</v>
      </c>
      <c r="J8" s="257" t="s">
        <v>205</v>
      </c>
      <c r="K8" s="257" t="s">
        <v>206</v>
      </c>
      <c r="L8" s="257" t="s">
        <v>207</v>
      </c>
      <c r="M8" s="257" t="s">
        <v>208</v>
      </c>
      <c r="N8" s="257" t="s">
        <v>209</v>
      </c>
      <c r="O8" s="881"/>
      <c r="P8" s="881"/>
      <c r="Q8" s="893"/>
      <c r="R8" s="881"/>
      <c r="S8" s="897"/>
      <c r="T8" s="881"/>
      <c r="U8" s="881"/>
      <c r="V8" s="881"/>
      <c r="W8" s="881"/>
      <c r="X8" s="396"/>
      <c r="Y8" s="398"/>
      <c r="Z8" s="396"/>
      <c r="AA8" s="397"/>
      <c r="AB8" s="397"/>
      <c r="AC8" s="397"/>
    </row>
    <row r="9" spans="1:31" ht="19.5" customHeight="1">
      <c r="A9" s="104"/>
      <c r="B9" s="105" t="s">
        <v>210</v>
      </c>
      <c r="C9" s="234">
        <v>1</v>
      </c>
      <c r="D9" s="235">
        <v>2</v>
      </c>
      <c r="E9" s="234">
        <v>3</v>
      </c>
      <c r="F9" s="235">
        <v>4</v>
      </c>
      <c r="G9" s="234">
        <v>5</v>
      </c>
      <c r="H9" s="235">
        <v>6</v>
      </c>
      <c r="I9" s="234">
        <v>7</v>
      </c>
      <c r="J9" s="235">
        <v>8</v>
      </c>
      <c r="K9" s="234">
        <v>9</v>
      </c>
      <c r="L9" s="235">
        <v>10</v>
      </c>
      <c r="M9" s="234">
        <v>11</v>
      </c>
      <c r="N9" s="235">
        <v>12</v>
      </c>
      <c r="O9" s="234">
        <v>13</v>
      </c>
      <c r="P9" s="235">
        <v>14</v>
      </c>
      <c r="Q9" s="234">
        <v>15</v>
      </c>
      <c r="R9" s="235">
        <v>16</v>
      </c>
      <c r="S9" s="234">
        <v>17</v>
      </c>
      <c r="T9" s="235">
        <v>18</v>
      </c>
      <c r="U9" s="234">
        <v>19</v>
      </c>
      <c r="V9" s="235">
        <v>20</v>
      </c>
      <c r="W9" s="234">
        <v>21</v>
      </c>
      <c r="X9" s="399" t="s">
        <v>423</v>
      </c>
      <c r="Y9" s="399" t="s">
        <v>424</v>
      </c>
      <c r="Z9" s="400"/>
      <c r="AA9" s="401" t="s">
        <v>425</v>
      </c>
      <c r="AB9" s="401"/>
      <c r="AC9" s="401"/>
      <c r="AD9" s="106"/>
      <c r="AE9" s="106"/>
    </row>
    <row r="10" spans="1:31" s="228" customFormat="1" ht="15.75">
      <c r="A10" s="344" t="s">
        <v>0</v>
      </c>
      <c r="B10" s="345" t="s">
        <v>211</v>
      </c>
      <c r="C10" s="346">
        <f>C13+C17+C20+C23+C26+C29+C32+C35+C38+C41+C44+C47+C50</f>
        <v>13</v>
      </c>
      <c r="D10" s="346">
        <f aca="true" t="shared" si="0" ref="D10:R10">D13+D17+D20+D23+D26+D29+D32+D35+D38+D41+D44+D47+D50</f>
        <v>2</v>
      </c>
      <c r="E10" s="346">
        <f t="shared" si="0"/>
        <v>11</v>
      </c>
      <c r="F10" s="346">
        <f t="shared" si="0"/>
        <v>0</v>
      </c>
      <c r="G10" s="346">
        <f t="shared" si="0"/>
        <v>11</v>
      </c>
      <c r="H10" s="346">
        <f t="shared" si="0"/>
        <v>6</v>
      </c>
      <c r="I10" s="346">
        <f t="shared" si="0"/>
        <v>0</v>
      </c>
      <c r="J10" s="346">
        <f t="shared" si="0"/>
        <v>0</v>
      </c>
      <c r="K10" s="346">
        <f t="shared" si="0"/>
        <v>0</v>
      </c>
      <c r="L10" s="346">
        <f t="shared" si="0"/>
        <v>0</v>
      </c>
      <c r="M10" s="346">
        <f>M13+M17+M20+M23+M26+M29+M32+M35+M38+M41+M44+M47+M50</f>
        <v>0</v>
      </c>
      <c r="N10" s="346">
        <f>N13+N17+N20+N23+N26+N29+N32+N35+N38+N41+N44+N47+N50</f>
        <v>4</v>
      </c>
      <c r="O10" s="346">
        <f t="shared" si="0"/>
        <v>0</v>
      </c>
      <c r="P10" s="346">
        <f t="shared" si="0"/>
        <v>2</v>
      </c>
      <c r="Q10" s="346">
        <f t="shared" si="0"/>
        <v>5</v>
      </c>
      <c r="R10" s="346">
        <f t="shared" si="0"/>
        <v>6</v>
      </c>
      <c r="S10" s="346">
        <f>S13+S17+S20+S23+S26+S29+S32+S35+S38+S41+S44+S47+S50</f>
        <v>2</v>
      </c>
      <c r="T10" s="346">
        <f>T13+T17+T20+T23+T26+T29+T32+T35+T38+T41+T44+T47+T50</f>
        <v>0</v>
      </c>
      <c r="U10" s="346">
        <f>U13+U17+U20+U23+U26+U29+U32+U35+U38+U41+U44+U47+U50</f>
        <v>1</v>
      </c>
      <c r="V10" s="346">
        <f>V13+V17+V20+V23+V26+V29+V32+V35+V38+V41+V44+V47+V50</f>
        <v>2</v>
      </c>
      <c r="W10" s="346">
        <f>W13+W17+W20+W23+W26+W29+W32+W35+W38+W41+W44+W47+W50</f>
        <v>1</v>
      </c>
      <c r="X10" s="347">
        <f aca="true" t="shared" si="1" ref="X10:X25">E10</f>
        <v>11</v>
      </c>
      <c r="Y10" s="347">
        <f>H10+Q10</f>
        <v>11</v>
      </c>
      <c r="Z10" s="347">
        <f>X10-Y10</f>
        <v>0</v>
      </c>
      <c r="AA10" s="347">
        <f aca="true" t="shared" si="2" ref="AA10:AA23">C10-D10</f>
        <v>11</v>
      </c>
      <c r="AB10" s="347">
        <f aca="true" t="shared" si="3" ref="AB10:AB23">E10</f>
        <v>11</v>
      </c>
      <c r="AC10" s="347">
        <f>AA10-AB10</f>
        <v>0</v>
      </c>
      <c r="AD10" s="237"/>
      <c r="AE10" s="237"/>
    </row>
    <row r="11" spans="1:31" s="228" customFormat="1" ht="15.75">
      <c r="A11" s="344" t="s">
        <v>1</v>
      </c>
      <c r="B11" s="345" t="s">
        <v>212</v>
      </c>
      <c r="C11" s="346">
        <f>C14+C18+C24+C27+C30+C33+C36+C39+C42+C45+C48+C51</f>
        <v>11</v>
      </c>
      <c r="D11" s="346">
        <f aca="true" t="shared" si="4" ref="D11:W11">D14+D18+D24+D27+D30+D33+D36+D39+D42+D45+D48+D51</f>
        <v>6</v>
      </c>
      <c r="E11" s="346">
        <f>E14+E18+E24+E27+E30+E33+E36+E39+E42+E45+E48+E51</f>
        <v>5</v>
      </c>
      <c r="F11" s="346">
        <f t="shared" si="4"/>
        <v>0</v>
      </c>
      <c r="G11" s="346">
        <f>G14+G18+G24+G27+G30+G33+G36+G39+G42+G45+G48+G51</f>
        <v>5</v>
      </c>
      <c r="H11" s="346">
        <f t="shared" si="4"/>
        <v>2</v>
      </c>
      <c r="I11" s="346">
        <f t="shared" si="4"/>
        <v>0</v>
      </c>
      <c r="J11" s="346">
        <f t="shared" si="4"/>
        <v>0</v>
      </c>
      <c r="K11" s="346">
        <f t="shared" si="4"/>
        <v>0</v>
      </c>
      <c r="L11" s="346">
        <f t="shared" si="4"/>
        <v>2</v>
      </c>
      <c r="M11" s="346">
        <f t="shared" si="4"/>
        <v>0</v>
      </c>
      <c r="N11" s="346">
        <f t="shared" si="4"/>
        <v>0</v>
      </c>
      <c r="O11" s="346">
        <f t="shared" si="4"/>
        <v>0</v>
      </c>
      <c r="P11" s="346">
        <f t="shared" si="4"/>
        <v>0</v>
      </c>
      <c r="Q11" s="346">
        <f t="shared" si="4"/>
        <v>3</v>
      </c>
      <c r="R11" s="346">
        <f t="shared" si="4"/>
        <v>2</v>
      </c>
      <c r="S11" s="346">
        <f t="shared" si="4"/>
        <v>0</v>
      </c>
      <c r="T11" s="346">
        <f t="shared" si="4"/>
        <v>0</v>
      </c>
      <c r="U11" s="346">
        <f t="shared" si="4"/>
        <v>0</v>
      </c>
      <c r="V11" s="346">
        <f t="shared" si="4"/>
        <v>2</v>
      </c>
      <c r="W11" s="346">
        <f t="shared" si="4"/>
        <v>0</v>
      </c>
      <c r="X11" s="347">
        <f t="shared" si="1"/>
        <v>5</v>
      </c>
      <c r="Y11" s="347">
        <f>H11+Q11</f>
        <v>5</v>
      </c>
      <c r="Z11" s="347">
        <f aca="true" t="shared" si="5" ref="Z11:Z16">X11-Y11</f>
        <v>0</v>
      </c>
      <c r="AA11" s="347">
        <f t="shared" si="2"/>
        <v>5</v>
      </c>
      <c r="AB11" s="347">
        <f t="shared" si="3"/>
        <v>5</v>
      </c>
      <c r="AC11" s="347">
        <f>AA11-AB11</f>
        <v>0</v>
      </c>
      <c r="AD11" s="237"/>
      <c r="AE11" s="237"/>
    </row>
    <row r="12" spans="1:29" s="302" customFormat="1" ht="15.75">
      <c r="A12" s="321" t="s">
        <v>13</v>
      </c>
      <c r="B12" s="322" t="s">
        <v>403</v>
      </c>
      <c r="C12" s="538">
        <f>C13+C14</f>
        <v>17</v>
      </c>
      <c r="D12" s="538">
        <f>D13+D14</f>
        <v>8</v>
      </c>
      <c r="E12" s="538">
        <f aca="true" t="shared" si="6" ref="E12:W12">E13+E14</f>
        <v>9</v>
      </c>
      <c r="F12" s="538">
        <f t="shared" si="6"/>
        <v>0</v>
      </c>
      <c r="G12" s="538">
        <f t="shared" si="6"/>
        <v>9</v>
      </c>
      <c r="H12" s="538">
        <f>H13+H14</f>
        <v>1</v>
      </c>
      <c r="I12" s="538">
        <f t="shared" si="6"/>
        <v>0</v>
      </c>
      <c r="J12" s="538">
        <f t="shared" si="6"/>
        <v>0</v>
      </c>
      <c r="K12" s="538">
        <f>K13+K14</f>
        <v>0</v>
      </c>
      <c r="L12" s="538">
        <f t="shared" si="6"/>
        <v>1</v>
      </c>
      <c r="M12" s="538">
        <f t="shared" si="6"/>
        <v>0</v>
      </c>
      <c r="N12" s="538">
        <f>N13+N14</f>
        <v>0</v>
      </c>
      <c r="O12" s="538">
        <f t="shared" si="6"/>
        <v>0</v>
      </c>
      <c r="P12" s="538">
        <f t="shared" si="6"/>
        <v>0</v>
      </c>
      <c r="Q12" s="538">
        <f>Q13+Q14</f>
        <v>8</v>
      </c>
      <c r="R12" s="538">
        <f t="shared" si="6"/>
        <v>1</v>
      </c>
      <c r="S12" s="538">
        <f t="shared" si="6"/>
        <v>0</v>
      </c>
      <c r="T12" s="538">
        <f t="shared" si="6"/>
        <v>0</v>
      </c>
      <c r="U12" s="538">
        <f t="shared" si="6"/>
        <v>0</v>
      </c>
      <c r="V12" s="538">
        <f t="shared" si="6"/>
        <v>1</v>
      </c>
      <c r="W12" s="538">
        <f t="shared" si="6"/>
        <v>0</v>
      </c>
      <c r="X12" s="347">
        <f t="shared" si="1"/>
        <v>9</v>
      </c>
      <c r="Y12" s="347">
        <f>H12+Q12</f>
        <v>9</v>
      </c>
      <c r="Z12" s="347">
        <f t="shared" si="5"/>
        <v>0</v>
      </c>
      <c r="AA12" s="347">
        <f t="shared" si="2"/>
        <v>9</v>
      </c>
      <c r="AB12" s="347">
        <f t="shared" si="3"/>
        <v>9</v>
      </c>
      <c r="AC12" s="347">
        <f>AA12-AB12</f>
        <v>0</v>
      </c>
    </row>
    <row r="13" spans="1:29" s="302" customFormat="1" ht="15.75">
      <c r="A13" s="323" t="s">
        <v>15</v>
      </c>
      <c r="B13" s="324" t="s">
        <v>213</v>
      </c>
      <c r="C13" s="530">
        <f>D13+E13</f>
        <v>7</v>
      </c>
      <c r="D13" s="530">
        <v>2</v>
      </c>
      <c r="E13" s="530">
        <v>5</v>
      </c>
      <c r="F13" s="530"/>
      <c r="G13" s="530">
        <v>5</v>
      </c>
      <c r="H13" s="530">
        <f>I13+J13+K13+L13+M13+N13+O13+P13</f>
        <v>0</v>
      </c>
      <c r="I13" s="530"/>
      <c r="J13" s="530"/>
      <c r="K13" s="530"/>
      <c r="L13" s="530"/>
      <c r="M13" s="530"/>
      <c r="N13" s="530"/>
      <c r="O13" s="530"/>
      <c r="P13" s="530"/>
      <c r="Q13" s="530">
        <v>5</v>
      </c>
      <c r="R13" s="530">
        <f>S13+T13+U13+V13+W13</f>
        <v>0</v>
      </c>
      <c r="S13" s="530"/>
      <c r="T13" s="530"/>
      <c r="U13" s="530"/>
      <c r="V13" s="530"/>
      <c r="W13" s="530"/>
      <c r="X13" s="347">
        <f t="shared" si="1"/>
        <v>5</v>
      </c>
      <c r="Y13" s="347">
        <f>H13+Q13</f>
        <v>5</v>
      </c>
      <c r="Z13" s="347">
        <f t="shared" si="5"/>
        <v>0</v>
      </c>
      <c r="AA13" s="347">
        <f t="shared" si="2"/>
        <v>5</v>
      </c>
      <c r="AB13" s="347">
        <f t="shared" si="3"/>
        <v>5</v>
      </c>
      <c r="AC13" s="347">
        <f>AA13-AB13</f>
        <v>0</v>
      </c>
    </row>
    <row r="14" spans="1:29" s="302" customFormat="1" ht="15.75">
      <c r="A14" s="323" t="s">
        <v>16</v>
      </c>
      <c r="B14" s="324" t="s">
        <v>214</v>
      </c>
      <c r="C14" s="530">
        <f>D14+E14</f>
        <v>10</v>
      </c>
      <c r="D14" s="530">
        <v>6</v>
      </c>
      <c r="E14" s="530">
        <v>4</v>
      </c>
      <c r="F14" s="530"/>
      <c r="G14" s="530">
        <v>4</v>
      </c>
      <c r="H14" s="530">
        <f>I14+J14+K14+L14+M14+N14+O14+P14</f>
        <v>1</v>
      </c>
      <c r="I14" s="530"/>
      <c r="J14" s="530"/>
      <c r="K14" s="530"/>
      <c r="L14" s="530">
        <v>1</v>
      </c>
      <c r="M14" s="530"/>
      <c r="N14" s="530"/>
      <c r="O14" s="530"/>
      <c r="P14" s="530"/>
      <c r="Q14" s="530">
        <v>3</v>
      </c>
      <c r="R14" s="530">
        <f>S14+T14+U14+V14+W14</f>
        <v>1</v>
      </c>
      <c r="S14" s="530"/>
      <c r="T14" s="530"/>
      <c r="U14" s="530"/>
      <c r="V14" s="530">
        <v>1</v>
      </c>
      <c r="W14" s="530">
        <v>0</v>
      </c>
      <c r="X14" s="347">
        <f t="shared" si="1"/>
        <v>4</v>
      </c>
      <c r="Y14" s="347">
        <f>H14+Q14</f>
        <v>4</v>
      </c>
      <c r="Z14" s="347">
        <f t="shared" si="5"/>
        <v>0</v>
      </c>
      <c r="AA14" s="347">
        <f t="shared" si="2"/>
        <v>4</v>
      </c>
      <c r="AB14" s="347">
        <f t="shared" si="3"/>
        <v>4</v>
      </c>
      <c r="AC14" s="347">
        <f aca="true" t="shared" si="7" ref="AC14:AC51">AA14-AB14</f>
        <v>0</v>
      </c>
    </row>
    <row r="15" spans="1:29" s="302" customFormat="1" ht="15.75">
      <c r="A15" s="321"/>
      <c r="B15" s="325" t="s">
        <v>8</v>
      </c>
      <c r="C15" s="284">
        <f>C16+C19+C22+C25+C28+C31+C34+C37+C40+C43+C46+C49</f>
        <v>7</v>
      </c>
      <c r="D15" s="284">
        <f>D16+D19+D22+D25+D28+D31+D34+D37+D40+D43+D46+D49</f>
        <v>0</v>
      </c>
      <c r="E15" s="284">
        <f aca="true" t="shared" si="8" ref="E15:W15">E16+E19+E22+E25+E28+E31+E34+E37+E40+E43+E46+E49</f>
        <v>7</v>
      </c>
      <c r="F15" s="284">
        <f t="shared" si="8"/>
        <v>0</v>
      </c>
      <c r="G15" s="284">
        <f t="shared" si="8"/>
        <v>7</v>
      </c>
      <c r="H15" s="284">
        <f t="shared" si="8"/>
        <v>7</v>
      </c>
      <c r="I15" s="284">
        <f t="shared" si="8"/>
        <v>0</v>
      </c>
      <c r="J15" s="284">
        <f t="shared" si="8"/>
        <v>0</v>
      </c>
      <c r="K15" s="284">
        <f t="shared" si="8"/>
        <v>0</v>
      </c>
      <c r="L15" s="284">
        <f t="shared" si="8"/>
        <v>1</v>
      </c>
      <c r="M15" s="284">
        <f t="shared" si="8"/>
        <v>0</v>
      </c>
      <c r="N15" s="284">
        <f t="shared" si="8"/>
        <v>4</v>
      </c>
      <c r="O15" s="284">
        <f t="shared" si="8"/>
        <v>0</v>
      </c>
      <c r="P15" s="284">
        <f t="shared" si="8"/>
        <v>2</v>
      </c>
      <c r="Q15" s="284">
        <f t="shared" si="8"/>
        <v>0</v>
      </c>
      <c r="R15" s="284">
        <f t="shared" si="8"/>
        <v>7</v>
      </c>
      <c r="S15" s="284">
        <f t="shared" si="8"/>
        <v>2</v>
      </c>
      <c r="T15" s="284">
        <f t="shared" si="8"/>
        <v>0</v>
      </c>
      <c r="U15" s="284">
        <f>U16+U19+U22+U25+U28+U31+U34+U37+U40+U43+U46+U49</f>
        <v>1</v>
      </c>
      <c r="V15" s="284">
        <f t="shared" si="8"/>
        <v>3</v>
      </c>
      <c r="W15" s="284">
        <f t="shared" si="8"/>
        <v>1</v>
      </c>
      <c r="X15" s="347">
        <f t="shared" si="1"/>
        <v>7</v>
      </c>
      <c r="Y15" s="347">
        <f aca="true" t="shared" si="9" ref="Y15:Y49">H15+Q15</f>
        <v>7</v>
      </c>
      <c r="Z15" s="347">
        <f t="shared" si="5"/>
        <v>0</v>
      </c>
      <c r="AA15" s="347">
        <f t="shared" si="2"/>
        <v>7</v>
      </c>
      <c r="AB15" s="347">
        <f t="shared" si="3"/>
        <v>7</v>
      </c>
      <c r="AC15" s="347">
        <f t="shared" si="7"/>
        <v>0</v>
      </c>
    </row>
    <row r="16" spans="1:29" s="302" customFormat="1" ht="15.75">
      <c r="A16" s="321" t="s">
        <v>14</v>
      </c>
      <c r="B16" s="326" t="s">
        <v>408</v>
      </c>
      <c r="C16" s="284">
        <f aca="true" t="shared" si="10" ref="C16:W16">C17+C18</f>
        <v>1</v>
      </c>
      <c r="D16" s="284">
        <f t="shared" si="10"/>
        <v>0</v>
      </c>
      <c r="E16" s="284">
        <f t="shared" si="10"/>
        <v>1</v>
      </c>
      <c r="F16" s="284">
        <f t="shared" si="10"/>
        <v>0</v>
      </c>
      <c r="G16" s="284">
        <f t="shared" si="10"/>
        <v>1</v>
      </c>
      <c r="H16" s="284">
        <f t="shared" si="10"/>
        <v>1</v>
      </c>
      <c r="I16" s="284">
        <f t="shared" si="10"/>
        <v>0</v>
      </c>
      <c r="J16" s="284">
        <f t="shared" si="10"/>
        <v>0</v>
      </c>
      <c r="K16" s="284">
        <f t="shared" si="10"/>
        <v>0</v>
      </c>
      <c r="L16" s="284">
        <f t="shared" si="10"/>
        <v>0</v>
      </c>
      <c r="M16" s="284">
        <f t="shared" si="10"/>
        <v>0</v>
      </c>
      <c r="N16" s="284">
        <f t="shared" si="10"/>
        <v>1</v>
      </c>
      <c r="O16" s="284">
        <f t="shared" si="10"/>
        <v>0</v>
      </c>
      <c r="P16" s="284">
        <f t="shared" si="10"/>
        <v>0</v>
      </c>
      <c r="Q16" s="284">
        <f t="shared" si="10"/>
        <v>0</v>
      </c>
      <c r="R16" s="284">
        <f>R17+R18</f>
        <v>1</v>
      </c>
      <c r="S16" s="284">
        <f t="shared" si="10"/>
        <v>0</v>
      </c>
      <c r="T16" s="284">
        <f t="shared" si="10"/>
        <v>0</v>
      </c>
      <c r="U16" s="284">
        <f>U17+U18</f>
        <v>1</v>
      </c>
      <c r="V16" s="284">
        <f t="shared" si="10"/>
        <v>0</v>
      </c>
      <c r="W16" s="284">
        <f t="shared" si="10"/>
        <v>0</v>
      </c>
      <c r="X16" s="347">
        <f t="shared" si="1"/>
        <v>1</v>
      </c>
      <c r="Y16" s="347">
        <f t="shared" si="9"/>
        <v>1</v>
      </c>
      <c r="Z16" s="347">
        <f t="shared" si="5"/>
        <v>0</v>
      </c>
      <c r="AA16" s="347">
        <f t="shared" si="2"/>
        <v>1</v>
      </c>
      <c r="AB16" s="347">
        <f t="shared" si="3"/>
        <v>1</v>
      </c>
      <c r="AC16" s="347">
        <f t="shared" si="7"/>
        <v>0</v>
      </c>
    </row>
    <row r="17" spans="1:29" s="302" customFormat="1" ht="15.75">
      <c r="A17" s="323" t="s">
        <v>17</v>
      </c>
      <c r="B17" s="324" t="s">
        <v>213</v>
      </c>
      <c r="C17" s="283">
        <v>1</v>
      </c>
      <c r="D17" s="283"/>
      <c r="E17" s="283">
        <f>F17+G17</f>
        <v>1</v>
      </c>
      <c r="F17" s="283">
        <v>0</v>
      </c>
      <c r="G17" s="283">
        <v>1</v>
      </c>
      <c r="H17" s="283">
        <f>I17+J17+K17+L17+M17+N17+O17+P17</f>
        <v>1</v>
      </c>
      <c r="I17" s="283">
        <v>0</v>
      </c>
      <c r="J17" s="283"/>
      <c r="K17" s="283"/>
      <c r="L17" s="283"/>
      <c r="M17" s="283"/>
      <c r="N17" s="283">
        <v>1</v>
      </c>
      <c r="O17" s="283"/>
      <c r="P17" s="283">
        <v>0</v>
      </c>
      <c r="Q17" s="283"/>
      <c r="R17" s="283">
        <f>S17+T17+U17+V17+W17</f>
        <v>1</v>
      </c>
      <c r="S17" s="283"/>
      <c r="T17" s="283">
        <v>0</v>
      </c>
      <c r="U17" s="283">
        <v>1</v>
      </c>
      <c r="V17" s="283"/>
      <c r="W17" s="283"/>
      <c r="X17" s="347">
        <f t="shared" si="1"/>
        <v>1</v>
      </c>
      <c r="Y17" s="347">
        <f t="shared" si="9"/>
        <v>1</v>
      </c>
      <c r="Z17" s="347">
        <f>X17-Y17</f>
        <v>0</v>
      </c>
      <c r="AA17" s="347">
        <f t="shared" si="2"/>
        <v>1</v>
      </c>
      <c r="AB17" s="347">
        <f t="shared" si="3"/>
        <v>1</v>
      </c>
      <c r="AC17" s="347">
        <f t="shared" si="7"/>
        <v>0</v>
      </c>
    </row>
    <row r="18" spans="1:29" s="302" customFormat="1" ht="15.75">
      <c r="A18" s="323" t="s">
        <v>18</v>
      </c>
      <c r="B18" s="324" t="s">
        <v>214</v>
      </c>
      <c r="C18" s="283"/>
      <c r="D18" s="283"/>
      <c r="E18" s="283">
        <f>F18+G18</f>
        <v>0</v>
      </c>
      <c r="F18" s="283"/>
      <c r="G18" s="283"/>
      <c r="H18" s="283">
        <f>I18+J18+K18+L18+M18+N18+O18+P18</f>
        <v>0</v>
      </c>
      <c r="I18" s="283"/>
      <c r="J18" s="283"/>
      <c r="K18" s="283"/>
      <c r="L18" s="283"/>
      <c r="M18" s="283"/>
      <c r="N18" s="283"/>
      <c r="O18" s="283"/>
      <c r="P18" s="283"/>
      <c r="Q18" s="283"/>
      <c r="R18" s="283">
        <f>S18+T18+U18+V18+W18</f>
        <v>0</v>
      </c>
      <c r="S18" s="283"/>
      <c r="T18" s="283"/>
      <c r="U18" s="283"/>
      <c r="V18" s="283"/>
      <c r="W18" s="283"/>
      <c r="X18" s="347">
        <f t="shared" si="1"/>
        <v>0</v>
      </c>
      <c r="Y18" s="347">
        <f t="shared" si="9"/>
        <v>0</v>
      </c>
      <c r="Z18" s="347">
        <f aca="true" t="shared" si="11" ref="Z18:Z51">X18-Y18</f>
        <v>0</v>
      </c>
      <c r="AA18" s="347">
        <f t="shared" si="2"/>
        <v>0</v>
      </c>
      <c r="AB18" s="347">
        <f t="shared" si="3"/>
        <v>0</v>
      </c>
      <c r="AC18" s="347">
        <f t="shared" si="7"/>
        <v>0</v>
      </c>
    </row>
    <row r="19" spans="1:29" s="302" customFormat="1" ht="15.75">
      <c r="A19" s="321" t="s">
        <v>19</v>
      </c>
      <c r="B19" s="326" t="s">
        <v>409</v>
      </c>
      <c r="C19" s="538">
        <f>C20+C21</f>
        <v>2</v>
      </c>
      <c r="D19" s="538">
        <f aca="true" t="shared" si="12" ref="D19:W19">D20+D21</f>
        <v>0</v>
      </c>
      <c r="E19" s="538">
        <f t="shared" si="12"/>
        <v>2</v>
      </c>
      <c r="F19" s="538">
        <f t="shared" si="12"/>
        <v>0</v>
      </c>
      <c r="G19" s="538">
        <f t="shared" si="12"/>
        <v>2</v>
      </c>
      <c r="H19" s="538">
        <f t="shared" si="12"/>
        <v>2</v>
      </c>
      <c r="I19" s="538">
        <f t="shared" si="12"/>
        <v>0</v>
      </c>
      <c r="J19" s="538">
        <f t="shared" si="12"/>
        <v>0</v>
      </c>
      <c r="K19" s="538">
        <f t="shared" si="12"/>
        <v>0</v>
      </c>
      <c r="L19" s="538">
        <f t="shared" si="12"/>
        <v>0</v>
      </c>
      <c r="M19" s="538">
        <f t="shared" si="12"/>
        <v>0</v>
      </c>
      <c r="N19" s="538">
        <f t="shared" si="12"/>
        <v>0</v>
      </c>
      <c r="O19" s="538">
        <f t="shared" si="12"/>
        <v>0</v>
      </c>
      <c r="P19" s="538">
        <f t="shared" si="12"/>
        <v>2</v>
      </c>
      <c r="Q19" s="538">
        <f t="shared" si="12"/>
        <v>0</v>
      </c>
      <c r="R19" s="538">
        <f t="shared" si="12"/>
        <v>2</v>
      </c>
      <c r="S19" s="538">
        <f t="shared" si="12"/>
        <v>2</v>
      </c>
      <c r="T19" s="538">
        <f t="shared" si="12"/>
        <v>0</v>
      </c>
      <c r="U19" s="538">
        <f t="shared" si="12"/>
        <v>0</v>
      </c>
      <c r="V19" s="538">
        <f t="shared" si="12"/>
        <v>0</v>
      </c>
      <c r="W19" s="538">
        <f t="shared" si="12"/>
        <v>0</v>
      </c>
      <c r="X19" s="347">
        <f t="shared" si="1"/>
        <v>2</v>
      </c>
      <c r="Y19" s="347">
        <f t="shared" si="9"/>
        <v>2</v>
      </c>
      <c r="Z19" s="347">
        <f t="shared" si="11"/>
        <v>0</v>
      </c>
      <c r="AA19" s="347">
        <f t="shared" si="2"/>
        <v>2</v>
      </c>
      <c r="AB19" s="347">
        <f t="shared" si="3"/>
        <v>2</v>
      </c>
      <c r="AC19" s="347">
        <f t="shared" si="7"/>
        <v>0</v>
      </c>
    </row>
    <row r="20" spans="1:29" s="302" customFormat="1" ht="15.75">
      <c r="A20" s="323" t="s">
        <v>47</v>
      </c>
      <c r="B20" s="324" t="s">
        <v>213</v>
      </c>
      <c r="C20" s="530">
        <v>2</v>
      </c>
      <c r="D20" s="530"/>
      <c r="E20" s="530">
        <f>F20+G20</f>
        <v>2</v>
      </c>
      <c r="F20" s="530"/>
      <c r="G20" s="530">
        <v>2</v>
      </c>
      <c r="H20" s="530">
        <f>I20+J20+K20+L20+M20+N20+O20+P20</f>
        <v>2</v>
      </c>
      <c r="I20" s="530"/>
      <c r="J20" s="530"/>
      <c r="K20" s="530"/>
      <c r="L20" s="530"/>
      <c r="M20" s="530"/>
      <c r="N20" s="530"/>
      <c r="O20" s="530"/>
      <c r="P20" s="530">
        <v>2</v>
      </c>
      <c r="Q20" s="530"/>
      <c r="R20" s="530">
        <f>S20+T20+U20+V20+W20</f>
        <v>2</v>
      </c>
      <c r="S20" s="530">
        <v>2</v>
      </c>
      <c r="T20" s="530"/>
      <c r="U20" s="530"/>
      <c r="V20" s="530"/>
      <c r="W20" s="530"/>
      <c r="X20" s="347">
        <f t="shared" si="1"/>
        <v>2</v>
      </c>
      <c r="Y20" s="347">
        <f t="shared" si="9"/>
        <v>2</v>
      </c>
      <c r="Z20" s="347">
        <f t="shared" si="11"/>
        <v>0</v>
      </c>
      <c r="AA20" s="347">
        <f t="shared" si="2"/>
        <v>2</v>
      </c>
      <c r="AB20" s="347">
        <f t="shared" si="3"/>
        <v>2</v>
      </c>
      <c r="AC20" s="347">
        <f t="shared" si="7"/>
        <v>0</v>
      </c>
    </row>
    <row r="21" spans="1:29" s="302" customFormat="1" ht="15.75">
      <c r="A21" s="323" t="s">
        <v>48</v>
      </c>
      <c r="B21" s="324" t="s">
        <v>214</v>
      </c>
      <c r="C21" s="530"/>
      <c r="D21" s="530"/>
      <c r="E21" s="530">
        <f>F21+G21</f>
        <v>0</v>
      </c>
      <c r="F21" s="530"/>
      <c r="G21" s="530"/>
      <c r="H21" s="530">
        <f>I21+J21+K21+L21+M21+N21+O21+P21</f>
        <v>0</v>
      </c>
      <c r="I21" s="530"/>
      <c r="J21" s="530"/>
      <c r="K21" s="530"/>
      <c r="L21" s="530"/>
      <c r="M21" s="530"/>
      <c r="N21" s="530"/>
      <c r="O21" s="530"/>
      <c r="P21" s="530"/>
      <c r="Q21" s="530"/>
      <c r="R21" s="530">
        <f>S21+T21+U21+V21+W21</f>
        <v>0</v>
      </c>
      <c r="S21" s="530"/>
      <c r="T21" s="530"/>
      <c r="U21" s="530"/>
      <c r="V21" s="530"/>
      <c r="W21" s="530"/>
      <c r="X21" s="347">
        <f t="shared" si="1"/>
        <v>0</v>
      </c>
      <c r="Y21" s="347">
        <f t="shared" si="9"/>
        <v>0</v>
      </c>
      <c r="Z21" s="347">
        <f t="shared" si="11"/>
        <v>0</v>
      </c>
      <c r="AA21" s="347">
        <f t="shared" si="2"/>
        <v>0</v>
      </c>
      <c r="AB21" s="347">
        <f t="shared" si="3"/>
        <v>0</v>
      </c>
      <c r="AC21" s="347">
        <f t="shared" si="7"/>
        <v>0</v>
      </c>
    </row>
    <row r="22" spans="1:29" s="302" customFormat="1" ht="15.75">
      <c r="A22" s="327" t="s">
        <v>22</v>
      </c>
      <c r="B22" s="326" t="s">
        <v>410</v>
      </c>
      <c r="C22" s="538">
        <f aca="true" t="shared" si="13" ref="C22:W22">C23+C24</f>
        <v>0</v>
      </c>
      <c r="D22" s="538">
        <f t="shared" si="13"/>
        <v>0</v>
      </c>
      <c r="E22" s="538">
        <f t="shared" si="13"/>
        <v>0</v>
      </c>
      <c r="F22" s="538">
        <f t="shared" si="13"/>
        <v>0</v>
      </c>
      <c r="G22" s="538">
        <f t="shared" si="13"/>
        <v>0</v>
      </c>
      <c r="H22" s="538">
        <f t="shared" si="13"/>
        <v>0</v>
      </c>
      <c r="I22" s="538">
        <f t="shared" si="13"/>
        <v>0</v>
      </c>
      <c r="J22" s="538">
        <f t="shared" si="13"/>
        <v>0</v>
      </c>
      <c r="K22" s="538">
        <f t="shared" si="13"/>
        <v>0</v>
      </c>
      <c r="L22" s="538">
        <f t="shared" si="13"/>
        <v>0</v>
      </c>
      <c r="M22" s="538">
        <f t="shared" si="13"/>
        <v>0</v>
      </c>
      <c r="N22" s="538">
        <f t="shared" si="13"/>
        <v>0</v>
      </c>
      <c r="O22" s="538">
        <f t="shared" si="13"/>
        <v>0</v>
      </c>
      <c r="P22" s="538">
        <f t="shared" si="13"/>
        <v>0</v>
      </c>
      <c r="Q22" s="538">
        <f t="shared" si="13"/>
        <v>0</v>
      </c>
      <c r="R22" s="538">
        <f t="shared" si="13"/>
        <v>0</v>
      </c>
      <c r="S22" s="538">
        <f t="shared" si="13"/>
        <v>0</v>
      </c>
      <c r="T22" s="538">
        <f t="shared" si="13"/>
        <v>0</v>
      </c>
      <c r="U22" s="538">
        <f t="shared" si="13"/>
        <v>0</v>
      </c>
      <c r="V22" s="538">
        <f t="shared" si="13"/>
        <v>0</v>
      </c>
      <c r="W22" s="538">
        <f t="shared" si="13"/>
        <v>0</v>
      </c>
      <c r="X22" s="347">
        <f t="shared" si="1"/>
        <v>0</v>
      </c>
      <c r="Y22" s="347">
        <f t="shared" si="9"/>
        <v>0</v>
      </c>
      <c r="Z22" s="347">
        <f t="shared" si="11"/>
        <v>0</v>
      </c>
      <c r="AA22" s="347">
        <f t="shared" si="2"/>
        <v>0</v>
      </c>
      <c r="AB22" s="347">
        <f t="shared" si="3"/>
        <v>0</v>
      </c>
      <c r="AC22" s="347">
        <f t="shared" si="7"/>
        <v>0</v>
      </c>
    </row>
    <row r="23" spans="1:29" s="302" customFormat="1" ht="15.75">
      <c r="A23" s="323" t="s">
        <v>49</v>
      </c>
      <c r="B23" s="324" t="s">
        <v>213</v>
      </c>
      <c r="C23" s="539"/>
      <c r="D23" s="539"/>
      <c r="E23" s="530">
        <f>F23+G23</f>
        <v>0</v>
      </c>
      <c r="F23" s="530"/>
      <c r="G23" s="530"/>
      <c r="H23" s="530">
        <f>I23+J23+K23+L23+M23+N23+O23+P23</f>
        <v>0</v>
      </c>
      <c r="I23" s="530"/>
      <c r="J23" s="530"/>
      <c r="K23" s="530"/>
      <c r="L23" s="530"/>
      <c r="M23" s="530"/>
      <c r="N23" s="530"/>
      <c r="O23" s="530"/>
      <c r="P23" s="530"/>
      <c r="Q23" s="530"/>
      <c r="R23" s="530">
        <f>S23+T23+U23+V23+W23</f>
        <v>0</v>
      </c>
      <c r="S23" s="530"/>
      <c r="T23" s="530"/>
      <c r="U23" s="530"/>
      <c r="V23" s="530"/>
      <c r="W23" s="530"/>
      <c r="X23" s="347">
        <f t="shared" si="1"/>
        <v>0</v>
      </c>
      <c r="Y23" s="347">
        <f t="shared" si="9"/>
        <v>0</v>
      </c>
      <c r="Z23" s="347">
        <f t="shared" si="11"/>
        <v>0</v>
      </c>
      <c r="AA23" s="347">
        <f t="shared" si="2"/>
        <v>0</v>
      </c>
      <c r="AB23" s="347">
        <f t="shared" si="3"/>
        <v>0</v>
      </c>
      <c r="AC23" s="347">
        <f t="shared" si="7"/>
        <v>0</v>
      </c>
    </row>
    <row r="24" spans="1:29" s="302" customFormat="1" ht="15.75">
      <c r="A24" s="312" t="s">
        <v>50</v>
      </c>
      <c r="B24" s="324" t="s">
        <v>214</v>
      </c>
      <c r="C24" s="530"/>
      <c r="D24" s="530"/>
      <c r="E24" s="530">
        <f>F24+G24</f>
        <v>0</v>
      </c>
      <c r="F24" s="530"/>
      <c r="G24" s="530"/>
      <c r="H24" s="530">
        <f>I24+J24+K24+L24+M24+N24+O24+P24</f>
        <v>0</v>
      </c>
      <c r="I24" s="530"/>
      <c r="J24" s="530"/>
      <c r="K24" s="530"/>
      <c r="L24" s="530"/>
      <c r="M24" s="530"/>
      <c r="N24" s="530"/>
      <c r="O24" s="530"/>
      <c r="P24" s="530"/>
      <c r="Q24" s="530"/>
      <c r="R24" s="530">
        <f>S24+T24+U24+V24+W24</f>
        <v>0</v>
      </c>
      <c r="S24" s="530"/>
      <c r="T24" s="530"/>
      <c r="U24" s="530"/>
      <c r="V24" s="530"/>
      <c r="W24" s="530"/>
      <c r="X24" s="347">
        <f t="shared" si="1"/>
        <v>0</v>
      </c>
      <c r="Y24" s="347">
        <f t="shared" si="9"/>
        <v>0</v>
      </c>
      <c r="Z24" s="347">
        <f t="shared" si="11"/>
        <v>0</v>
      </c>
      <c r="AA24" s="347">
        <f aca="true" t="shared" si="14" ref="AA24:AA51">C24-D24</f>
        <v>0</v>
      </c>
      <c r="AB24" s="347">
        <f aca="true" t="shared" si="15" ref="AB24:AB51">E24</f>
        <v>0</v>
      </c>
      <c r="AC24" s="347">
        <f t="shared" si="7"/>
        <v>0</v>
      </c>
    </row>
    <row r="25" spans="1:29" s="302" customFormat="1" ht="15.75">
      <c r="A25" s="328">
        <v>5</v>
      </c>
      <c r="B25" s="326" t="s">
        <v>411</v>
      </c>
      <c r="C25" s="538">
        <f aca="true" t="shared" si="16" ref="C25:W25">C26+C27</f>
        <v>3</v>
      </c>
      <c r="D25" s="538">
        <f t="shared" si="16"/>
        <v>0</v>
      </c>
      <c r="E25" s="538">
        <f t="shared" si="16"/>
        <v>3</v>
      </c>
      <c r="F25" s="538">
        <f t="shared" si="16"/>
        <v>0</v>
      </c>
      <c r="G25" s="538">
        <f t="shared" si="16"/>
        <v>3</v>
      </c>
      <c r="H25" s="538">
        <f t="shared" si="16"/>
        <v>3</v>
      </c>
      <c r="I25" s="538">
        <f t="shared" si="16"/>
        <v>0</v>
      </c>
      <c r="J25" s="538">
        <f t="shared" si="16"/>
        <v>0</v>
      </c>
      <c r="K25" s="538">
        <f t="shared" si="16"/>
        <v>0</v>
      </c>
      <c r="L25" s="538">
        <f t="shared" si="16"/>
        <v>0</v>
      </c>
      <c r="M25" s="538">
        <f t="shared" si="16"/>
        <v>0</v>
      </c>
      <c r="N25" s="538">
        <f t="shared" si="16"/>
        <v>3</v>
      </c>
      <c r="O25" s="538">
        <f t="shared" si="16"/>
        <v>0</v>
      </c>
      <c r="P25" s="538">
        <f t="shared" si="16"/>
        <v>0</v>
      </c>
      <c r="Q25" s="538">
        <f t="shared" si="16"/>
        <v>0</v>
      </c>
      <c r="R25" s="538">
        <f t="shared" si="16"/>
        <v>3</v>
      </c>
      <c r="S25" s="538">
        <f t="shared" si="16"/>
        <v>0</v>
      </c>
      <c r="T25" s="538">
        <f t="shared" si="16"/>
        <v>0</v>
      </c>
      <c r="U25" s="538">
        <f t="shared" si="16"/>
        <v>0</v>
      </c>
      <c r="V25" s="538">
        <f t="shared" si="16"/>
        <v>2</v>
      </c>
      <c r="W25" s="538">
        <f t="shared" si="16"/>
        <v>1</v>
      </c>
      <c r="X25" s="347">
        <f t="shared" si="1"/>
        <v>3</v>
      </c>
      <c r="Y25" s="347">
        <f t="shared" si="9"/>
        <v>3</v>
      </c>
      <c r="Z25" s="347">
        <f t="shared" si="11"/>
        <v>0</v>
      </c>
      <c r="AA25" s="347">
        <f t="shared" si="14"/>
        <v>3</v>
      </c>
      <c r="AB25" s="347">
        <f t="shared" si="15"/>
        <v>3</v>
      </c>
      <c r="AC25" s="347">
        <f t="shared" si="7"/>
        <v>0</v>
      </c>
    </row>
    <row r="26" spans="1:29" s="302" customFormat="1" ht="15.75">
      <c r="A26" s="312" t="s">
        <v>76</v>
      </c>
      <c r="B26" s="324" t="s">
        <v>213</v>
      </c>
      <c r="C26" s="539">
        <v>3</v>
      </c>
      <c r="D26" s="530"/>
      <c r="E26" s="540">
        <f>F26+G26</f>
        <v>3</v>
      </c>
      <c r="F26" s="530"/>
      <c r="G26" s="541">
        <v>3</v>
      </c>
      <c r="H26" s="530">
        <f>I26+J26+K26+L26+M26+N26+O26+P26</f>
        <v>3</v>
      </c>
      <c r="I26" s="530"/>
      <c r="J26" s="530"/>
      <c r="K26" s="530"/>
      <c r="L26" s="530"/>
      <c r="M26" s="530"/>
      <c r="N26" s="530">
        <v>3</v>
      </c>
      <c r="O26" s="530"/>
      <c r="P26" s="541"/>
      <c r="Q26" s="530"/>
      <c r="R26" s="530">
        <f>S26+T26+U26+V26+W26</f>
        <v>3</v>
      </c>
      <c r="S26" s="530"/>
      <c r="T26" s="530"/>
      <c r="U26" s="530"/>
      <c r="V26" s="530">
        <v>2</v>
      </c>
      <c r="W26" s="530">
        <v>1</v>
      </c>
      <c r="X26" s="347">
        <f aca="true" t="shared" si="17" ref="X26:X51">E26</f>
        <v>3</v>
      </c>
      <c r="Y26" s="347">
        <f t="shared" si="9"/>
        <v>3</v>
      </c>
      <c r="Z26" s="347">
        <f t="shared" si="11"/>
        <v>0</v>
      </c>
      <c r="AA26" s="347">
        <f t="shared" si="14"/>
        <v>3</v>
      </c>
      <c r="AB26" s="347">
        <f t="shared" si="15"/>
        <v>3</v>
      </c>
      <c r="AC26" s="347">
        <f t="shared" si="7"/>
        <v>0</v>
      </c>
    </row>
    <row r="27" spans="1:29" s="302" customFormat="1" ht="15.75">
      <c r="A27" s="312" t="s">
        <v>51</v>
      </c>
      <c r="B27" s="324" t="s">
        <v>214</v>
      </c>
      <c r="C27" s="530"/>
      <c r="D27" s="530"/>
      <c r="E27" s="530">
        <f>F27+G27</f>
        <v>0</v>
      </c>
      <c r="F27" s="530"/>
      <c r="G27" s="530"/>
      <c r="H27" s="530">
        <f>I27+J27+K27+L27+M27+N27+O27+P27</f>
        <v>0</v>
      </c>
      <c r="I27" s="530"/>
      <c r="J27" s="530"/>
      <c r="K27" s="530"/>
      <c r="L27" s="530"/>
      <c r="M27" s="530"/>
      <c r="N27" s="530"/>
      <c r="O27" s="530"/>
      <c r="P27" s="530"/>
      <c r="Q27" s="530"/>
      <c r="R27" s="530">
        <f>S27+T27+U27+V27+W27</f>
        <v>0</v>
      </c>
      <c r="S27" s="530"/>
      <c r="T27" s="530"/>
      <c r="U27" s="530"/>
      <c r="V27" s="530"/>
      <c r="W27" s="530"/>
      <c r="X27" s="347">
        <f t="shared" si="17"/>
        <v>0</v>
      </c>
      <c r="Y27" s="347">
        <f t="shared" si="9"/>
        <v>0</v>
      </c>
      <c r="Z27" s="347">
        <f t="shared" si="11"/>
        <v>0</v>
      </c>
      <c r="AA27" s="347">
        <f t="shared" si="14"/>
        <v>0</v>
      </c>
      <c r="AB27" s="347">
        <f t="shared" si="15"/>
        <v>0</v>
      </c>
      <c r="AC27" s="347">
        <f t="shared" si="7"/>
        <v>0</v>
      </c>
    </row>
    <row r="28" spans="1:29" s="302" customFormat="1" ht="15.75">
      <c r="A28" s="328">
        <v>6</v>
      </c>
      <c r="B28" s="326" t="s">
        <v>412</v>
      </c>
      <c r="C28" s="538">
        <f aca="true" t="shared" si="18" ref="C28:W28">C29+C30</f>
        <v>0</v>
      </c>
      <c r="D28" s="538">
        <f t="shared" si="18"/>
        <v>0</v>
      </c>
      <c r="E28" s="538">
        <f t="shared" si="18"/>
        <v>0</v>
      </c>
      <c r="F28" s="538">
        <f t="shared" si="18"/>
        <v>0</v>
      </c>
      <c r="G28" s="538">
        <f t="shared" si="18"/>
        <v>0</v>
      </c>
      <c r="H28" s="538">
        <f t="shared" si="18"/>
        <v>0</v>
      </c>
      <c r="I28" s="538">
        <f t="shared" si="18"/>
        <v>0</v>
      </c>
      <c r="J28" s="538">
        <f t="shared" si="18"/>
        <v>0</v>
      </c>
      <c r="K28" s="538">
        <f t="shared" si="18"/>
        <v>0</v>
      </c>
      <c r="L28" s="538">
        <f t="shared" si="18"/>
        <v>0</v>
      </c>
      <c r="M28" s="538">
        <f t="shared" si="18"/>
        <v>0</v>
      </c>
      <c r="N28" s="538">
        <f t="shared" si="18"/>
        <v>0</v>
      </c>
      <c r="O28" s="538">
        <f t="shared" si="18"/>
        <v>0</v>
      </c>
      <c r="P28" s="538">
        <f t="shared" si="18"/>
        <v>0</v>
      </c>
      <c r="Q28" s="538">
        <f t="shared" si="18"/>
        <v>0</v>
      </c>
      <c r="R28" s="538">
        <f t="shared" si="18"/>
        <v>0</v>
      </c>
      <c r="S28" s="538">
        <f t="shared" si="18"/>
        <v>0</v>
      </c>
      <c r="T28" s="538">
        <f t="shared" si="18"/>
        <v>0</v>
      </c>
      <c r="U28" s="538">
        <f t="shared" si="18"/>
        <v>0</v>
      </c>
      <c r="V28" s="538">
        <f t="shared" si="18"/>
        <v>0</v>
      </c>
      <c r="W28" s="538">
        <f t="shared" si="18"/>
        <v>0</v>
      </c>
      <c r="X28" s="347">
        <f t="shared" si="17"/>
        <v>0</v>
      </c>
      <c r="Y28" s="347">
        <f t="shared" si="9"/>
        <v>0</v>
      </c>
      <c r="Z28" s="347">
        <f t="shared" si="11"/>
        <v>0</v>
      </c>
      <c r="AA28" s="347">
        <f t="shared" si="14"/>
        <v>0</v>
      </c>
      <c r="AB28" s="347">
        <f t="shared" si="15"/>
        <v>0</v>
      </c>
      <c r="AC28" s="347">
        <f t="shared" si="7"/>
        <v>0</v>
      </c>
    </row>
    <row r="29" spans="1:29" s="302" customFormat="1" ht="15.75">
      <c r="A29" s="312" t="s">
        <v>387</v>
      </c>
      <c r="B29" s="324" t="s">
        <v>213</v>
      </c>
      <c r="C29" s="530">
        <v>0</v>
      </c>
      <c r="D29" s="530"/>
      <c r="E29" s="530">
        <f>F29+G29</f>
        <v>0</v>
      </c>
      <c r="F29" s="530"/>
      <c r="G29" s="530"/>
      <c r="H29" s="530">
        <f>I29+J29+K29+L29+M29+N29+O29+P29</f>
        <v>0</v>
      </c>
      <c r="I29" s="530"/>
      <c r="J29" s="530"/>
      <c r="K29" s="530"/>
      <c r="L29" s="530"/>
      <c r="M29" s="530"/>
      <c r="N29" s="530"/>
      <c r="O29" s="530"/>
      <c r="P29" s="530"/>
      <c r="Q29" s="530"/>
      <c r="R29" s="530">
        <f>S29+T29+U29+V29+W29</f>
        <v>0</v>
      </c>
      <c r="S29" s="530"/>
      <c r="T29" s="530"/>
      <c r="U29" s="530"/>
      <c r="V29" s="530"/>
      <c r="W29" s="530"/>
      <c r="X29" s="347">
        <f t="shared" si="17"/>
        <v>0</v>
      </c>
      <c r="Y29" s="347">
        <f t="shared" si="9"/>
        <v>0</v>
      </c>
      <c r="Z29" s="347">
        <f t="shared" si="11"/>
        <v>0</v>
      </c>
      <c r="AA29" s="347">
        <f t="shared" si="14"/>
        <v>0</v>
      </c>
      <c r="AB29" s="347">
        <f t="shared" si="15"/>
        <v>0</v>
      </c>
      <c r="AC29" s="347">
        <f t="shared" si="7"/>
        <v>0</v>
      </c>
    </row>
    <row r="30" spans="1:29" s="302" customFormat="1" ht="15.75">
      <c r="A30" s="312" t="s">
        <v>388</v>
      </c>
      <c r="B30" s="324" t="s">
        <v>214</v>
      </c>
      <c r="C30" s="530"/>
      <c r="D30" s="530"/>
      <c r="E30" s="530">
        <f>F30+G30</f>
        <v>0</v>
      </c>
      <c r="F30" s="530"/>
      <c r="G30" s="530"/>
      <c r="H30" s="530">
        <f>I30+J30+K30+L30+M30+N30+O30+P30</f>
        <v>0</v>
      </c>
      <c r="I30" s="530"/>
      <c r="J30" s="530"/>
      <c r="K30" s="530"/>
      <c r="L30" s="530"/>
      <c r="M30" s="530"/>
      <c r="N30" s="530"/>
      <c r="O30" s="530"/>
      <c r="P30" s="530"/>
      <c r="Q30" s="530"/>
      <c r="R30" s="530">
        <f>S30+T30+U30+V30+W30</f>
        <v>0</v>
      </c>
      <c r="S30" s="530"/>
      <c r="T30" s="530"/>
      <c r="U30" s="530"/>
      <c r="V30" s="530"/>
      <c r="W30" s="530"/>
      <c r="X30" s="347">
        <f t="shared" si="17"/>
        <v>0</v>
      </c>
      <c r="Y30" s="347">
        <f t="shared" si="9"/>
        <v>0</v>
      </c>
      <c r="Z30" s="347">
        <f t="shared" si="11"/>
        <v>0</v>
      </c>
      <c r="AA30" s="347">
        <f t="shared" si="14"/>
        <v>0</v>
      </c>
      <c r="AB30" s="347">
        <f t="shared" si="15"/>
        <v>0</v>
      </c>
      <c r="AC30" s="347">
        <f t="shared" si="7"/>
        <v>0</v>
      </c>
    </row>
    <row r="31" spans="1:29" s="302" customFormat="1" ht="15.75">
      <c r="A31" s="328">
        <v>7</v>
      </c>
      <c r="B31" s="326" t="s">
        <v>413</v>
      </c>
      <c r="C31" s="538">
        <f aca="true" t="shared" si="19" ref="C31:W31">C32+C33</f>
        <v>0</v>
      </c>
      <c r="D31" s="538">
        <f t="shared" si="19"/>
        <v>0</v>
      </c>
      <c r="E31" s="538">
        <f t="shared" si="19"/>
        <v>0</v>
      </c>
      <c r="F31" s="538">
        <f t="shared" si="19"/>
        <v>0</v>
      </c>
      <c r="G31" s="538">
        <f t="shared" si="19"/>
        <v>0</v>
      </c>
      <c r="H31" s="538">
        <f t="shared" si="19"/>
        <v>0</v>
      </c>
      <c r="I31" s="538">
        <f t="shared" si="19"/>
        <v>0</v>
      </c>
      <c r="J31" s="538">
        <f t="shared" si="19"/>
        <v>0</v>
      </c>
      <c r="K31" s="538">
        <f t="shared" si="19"/>
        <v>0</v>
      </c>
      <c r="L31" s="538">
        <f t="shared" si="19"/>
        <v>0</v>
      </c>
      <c r="M31" s="538">
        <f t="shared" si="19"/>
        <v>0</v>
      </c>
      <c r="N31" s="538">
        <f t="shared" si="19"/>
        <v>0</v>
      </c>
      <c r="O31" s="538">
        <f t="shared" si="19"/>
        <v>0</v>
      </c>
      <c r="P31" s="538">
        <f t="shared" si="19"/>
        <v>0</v>
      </c>
      <c r="Q31" s="538">
        <f t="shared" si="19"/>
        <v>0</v>
      </c>
      <c r="R31" s="538">
        <f t="shared" si="19"/>
        <v>0</v>
      </c>
      <c r="S31" s="538">
        <f t="shared" si="19"/>
        <v>0</v>
      </c>
      <c r="T31" s="538">
        <f t="shared" si="19"/>
        <v>0</v>
      </c>
      <c r="U31" s="538">
        <f t="shared" si="19"/>
        <v>0</v>
      </c>
      <c r="V31" s="538">
        <f t="shared" si="19"/>
        <v>0</v>
      </c>
      <c r="W31" s="538">
        <f t="shared" si="19"/>
        <v>0</v>
      </c>
      <c r="X31" s="347">
        <f t="shared" si="17"/>
        <v>0</v>
      </c>
      <c r="Y31" s="347">
        <f t="shared" si="9"/>
        <v>0</v>
      </c>
      <c r="Z31" s="347">
        <f t="shared" si="11"/>
        <v>0</v>
      </c>
      <c r="AA31" s="347">
        <f t="shared" si="14"/>
        <v>0</v>
      </c>
      <c r="AB31" s="347">
        <f t="shared" si="15"/>
        <v>0</v>
      </c>
      <c r="AC31" s="347">
        <f t="shared" si="7"/>
        <v>0</v>
      </c>
    </row>
    <row r="32" spans="1:29" s="302" customFormat="1" ht="15.75">
      <c r="A32" s="312" t="s">
        <v>389</v>
      </c>
      <c r="B32" s="324" t="s">
        <v>213</v>
      </c>
      <c r="C32" s="530"/>
      <c r="D32" s="530"/>
      <c r="E32" s="530">
        <f>F32+G32</f>
        <v>0</v>
      </c>
      <c r="F32" s="530"/>
      <c r="G32" s="530"/>
      <c r="H32" s="530">
        <f>I32+J32+K32+L32+M32+N32+O32+P32</f>
        <v>0</v>
      </c>
      <c r="I32" s="530"/>
      <c r="J32" s="530"/>
      <c r="K32" s="530"/>
      <c r="L32" s="530"/>
      <c r="M32" s="530"/>
      <c r="N32" s="530"/>
      <c r="O32" s="530"/>
      <c r="P32" s="530"/>
      <c r="Q32" s="530"/>
      <c r="R32" s="530">
        <f>S32+T32+U32+V32+W32</f>
        <v>0</v>
      </c>
      <c r="S32" s="530"/>
      <c r="T32" s="530"/>
      <c r="U32" s="530"/>
      <c r="V32" s="530"/>
      <c r="W32" s="530"/>
      <c r="X32" s="347">
        <f t="shared" si="17"/>
        <v>0</v>
      </c>
      <c r="Y32" s="347">
        <f t="shared" si="9"/>
        <v>0</v>
      </c>
      <c r="Z32" s="347">
        <f t="shared" si="11"/>
        <v>0</v>
      </c>
      <c r="AA32" s="347">
        <f t="shared" si="14"/>
        <v>0</v>
      </c>
      <c r="AB32" s="347">
        <f t="shared" si="15"/>
        <v>0</v>
      </c>
      <c r="AC32" s="347">
        <f t="shared" si="7"/>
        <v>0</v>
      </c>
    </row>
    <row r="33" spans="1:29" s="302" customFormat="1" ht="15.75">
      <c r="A33" s="312" t="s">
        <v>390</v>
      </c>
      <c r="B33" s="324" t="s">
        <v>214</v>
      </c>
      <c r="C33" s="530"/>
      <c r="D33" s="530"/>
      <c r="E33" s="530">
        <f>F33+G33</f>
        <v>0</v>
      </c>
      <c r="F33" s="530"/>
      <c r="G33" s="530"/>
      <c r="H33" s="530">
        <f>I33+J33+K33+L33+M33+N33+O33+P33</f>
        <v>0</v>
      </c>
      <c r="I33" s="530"/>
      <c r="J33" s="530"/>
      <c r="K33" s="530"/>
      <c r="L33" s="530"/>
      <c r="M33" s="530"/>
      <c r="N33" s="530"/>
      <c r="O33" s="530"/>
      <c r="P33" s="530"/>
      <c r="Q33" s="530"/>
      <c r="R33" s="530">
        <f>S33+T33+U33+V33+W33</f>
        <v>0</v>
      </c>
      <c r="S33" s="530"/>
      <c r="T33" s="530"/>
      <c r="U33" s="530"/>
      <c r="V33" s="530"/>
      <c r="W33" s="530"/>
      <c r="X33" s="347">
        <f t="shared" si="17"/>
        <v>0</v>
      </c>
      <c r="Y33" s="347">
        <f t="shared" si="9"/>
        <v>0</v>
      </c>
      <c r="Z33" s="347">
        <f t="shared" si="11"/>
        <v>0</v>
      </c>
      <c r="AA33" s="347">
        <f t="shared" si="14"/>
        <v>0</v>
      </c>
      <c r="AB33" s="347">
        <f t="shared" si="15"/>
        <v>0</v>
      </c>
      <c r="AC33" s="347">
        <f t="shared" si="7"/>
        <v>0</v>
      </c>
    </row>
    <row r="34" spans="1:29" s="302" customFormat="1" ht="15.75">
      <c r="A34" s="328">
        <v>8</v>
      </c>
      <c r="B34" s="326" t="s">
        <v>414</v>
      </c>
      <c r="C34" s="538">
        <f aca="true" t="shared" si="20" ref="C34:W34">C35+C36</f>
        <v>0</v>
      </c>
      <c r="D34" s="538">
        <f t="shared" si="20"/>
        <v>0</v>
      </c>
      <c r="E34" s="538">
        <f t="shared" si="20"/>
        <v>0</v>
      </c>
      <c r="F34" s="538">
        <f t="shared" si="20"/>
        <v>0</v>
      </c>
      <c r="G34" s="538">
        <f t="shared" si="20"/>
        <v>0</v>
      </c>
      <c r="H34" s="538">
        <f t="shared" si="20"/>
        <v>0</v>
      </c>
      <c r="I34" s="538">
        <f t="shared" si="20"/>
        <v>0</v>
      </c>
      <c r="J34" s="538">
        <f t="shared" si="20"/>
        <v>0</v>
      </c>
      <c r="K34" s="538">
        <f t="shared" si="20"/>
        <v>0</v>
      </c>
      <c r="L34" s="538">
        <f t="shared" si="20"/>
        <v>0</v>
      </c>
      <c r="M34" s="538">
        <f t="shared" si="20"/>
        <v>0</v>
      </c>
      <c r="N34" s="538">
        <f t="shared" si="20"/>
        <v>0</v>
      </c>
      <c r="O34" s="538">
        <f t="shared" si="20"/>
        <v>0</v>
      </c>
      <c r="P34" s="538">
        <f t="shared" si="20"/>
        <v>0</v>
      </c>
      <c r="Q34" s="538">
        <f t="shared" si="20"/>
        <v>0</v>
      </c>
      <c r="R34" s="538">
        <f t="shared" si="20"/>
        <v>0</v>
      </c>
      <c r="S34" s="538">
        <f t="shared" si="20"/>
        <v>0</v>
      </c>
      <c r="T34" s="538">
        <f>T35+T36</f>
        <v>0</v>
      </c>
      <c r="U34" s="538">
        <f t="shared" si="20"/>
        <v>0</v>
      </c>
      <c r="V34" s="538">
        <f t="shared" si="20"/>
        <v>0</v>
      </c>
      <c r="W34" s="538">
        <f t="shared" si="20"/>
        <v>0</v>
      </c>
      <c r="X34" s="347">
        <f t="shared" si="17"/>
        <v>0</v>
      </c>
      <c r="Y34" s="347">
        <f t="shared" si="9"/>
        <v>0</v>
      </c>
      <c r="Z34" s="347">
        <f t="shared" si="11"/>
        <v>0</v>
      </c>
      <c r="AA34" s="347">
        <f t="shared" si="14"/>
        <v>0</v>
      </c>
      <c r="AB34" s="347">
        <f t="shared" si="15"/>
        <v>0</v>
      </c>
      <c r="AC34" s="347">
        <f t="shared" si="7"/>
        <v>0</v>
      </c>
    </row>
    <row r="35" spans="1:29" s="302" customFormat="1" ht="15.75">
      <c r="A35" s="312" t="s">
        <v>391</v>
      </c>
      <c r="B35" s="324" t="s">
        <v>213</v>
      </c>
      <c r="C35" s="530"/>
      <c r="D35" s="530"/>
      <c r="E35" s="530">
        <f>F35+G35</f>
        <v>0</v>
      </c>
      <c r="F35" s="530"/>
      <c r="G35" s="530"/>
      <c r="H35" s="530">
        <f>I35+J35+K35+L35+M35+N35+O35+P35</f>
        <v>0</v>
      </c>
      <c r="I35" s="530"/>
      <c r="J35" s="530"/>
      <c r="K35" s="530"/>
      <c r="L35" s="530"/>
      <c r="M35" s="530"/>
      <c r="N35" s="530"/>
      <c r="O35" s="530"/>
      <c r="P35" s="530"/>
      <c r="Q35" s="530"/>
      <c r="R35" s="530">
        <f>S35+T35+U35+V35+W35</f>
        <v>0</v>
      </c>
      <c r="S35" s="530"/>
      <c r="T35" s="530"/>
      <c r="U35" s="530"/>
      <c r="V35" s="530"/>
      <c r="W35" s="530"/>
      <c r="X35" s="347">
        <f t="shared" si="17"/>
        <v>0</v>
      </c>
      <c r="Y35" s="347">
        <f t="shared" si="9"/>
        <v>0</v>
      </c>
      <c r="Z35" s="347">
        <f t="shared" si="11"/>
        <v>0</v>
      </c>
      <c r="AA35" s="347">
        <f t="shared" si="14"/>
        <v>0</v>
      </c>
      <c r="AB35" s="347">
        <f t="shared" si="15"/>
        <v>0</v>
      </c>
      <c r="AC35" s="347">
        <f t="shared" si="7"/>
        <v>0</v>
      </c>
    </row>
    <row r="36" spans="1:29" s="302" customFormat="1" ht="15.75">
      <c r="A36" s="312" t="s">
        <v>392</v>
      </c>
      <c r="B36" s="324" t="s">
        <v>214</v>
      </c>
      <c r="C36" s="530"/>
      <c r="D36" s="530"/>
      <c r="E36" s="530">
        <f>F36+G36</f>
        <v>0</v>
      </c>
      <c r="F36" s="530"/>
      <c r="G36" s="530"/>
      <c r="H36" s="530">
        <f>I36+J36+K36+L36+M36+N36+O36+P36</f>
        <v>0</v>
      </c>
      <c r="I36" s="530"/>
      <c r="J36" s="530"/>
      <c r="K36" s="530"/>
      <c r="L36" s="530"/>
      <c r="M36" s="530"/>
      <c r="N36" s="530"/>
      <c r="O36" s="530"/>
      <c r="P36" s="530"/>
      <c r="Q36" s="530"/>
      <c r="R36" s="530">
        <f>S36+T36+U36+V36+W36</f>
        <v>0</v>
      </c>
      <c r="S36" s="530"/>
      <c r="T36" s="530"/>
      <c r="U36" s="530"/>
      <c r="V36" s="530"/>
      <c r="W36" s="530"/>
      <c r="X36" s="347">
        <f t="shared" si="17"/>
        <v>0</v>
      </c>
      <c r="Y36" s="347">
        <f t="shared" si="9"/>
        <v>0</v>
      </c>
      <c r="Z36" s="347">
        <f t="shared" si="11"/>
        <v>0</v>
      </c>
      <c r="AA36" s="347">
        <f t="shared" si="14"/>
        <v>0</v>
      </c>
      <c r="AB36" s="347">
        <f t="shared" si="15"/>
        <v>0</v>
      </c>
      <c r="AC36" s="347">
        <f t="shared" si="7"/>
        <v>0</v>
      </c>
    </row>
    <row r="37" spans="1:29" s="302" customFormat="1" ht="15.75">
      <c r="A37" s="328">
        <v>9</v>
      </c>
      <c r="B37" s="326" t="s">
        <v>415</v>
      </c>
      <c r="C37" s="538">
        <f aca="true" t="shared" si="21" ref="C37:W37">C38+C39</f>
        <v>0</v>
      </c>
      <c r="D37" s="538">
        <f t="shared" si="21"/>
        <v>0</v>
      </c>
      <c r="E37" s="538">
        <f t="shared" si="21"/>
        <v>0</v>
      </c>
      <c r="F37" s="538">
        <f t="shared" si="21"/>
        <v>0</v>
      </c>
      <c r="G37" s="538">
        <f t="shared" si="21"/>
        <v>0</v>
      </c>
      <c r="H37" s="538">
        <f t="shared" si="21"/>
        <v>0</v>
      </c>
      <c r="I37" s="538">
        <f t="shared" si="21"/>
        <v>0</v>
      </c>
      <c r="J37" s="538">
        <f t="shared" si="21"/>
        <v>0</v>
      </c>
      <c r="K37" s="538">
        <f t="shared" si="21"/>
        <v>0</v>
      </c>
      <c r="L37" s="538">
        <f t="shared" si="21"/>
        <v>0</v>
      </c>
      <c r="M37" s="538">
        <f t="shared" si="21"/>
        <v>0</v>
      </c>
      <c r="N37" s="538">
        <f t="shared" si="21"/>
        <v>0</v>
      </c>
      <c r="O37" s="538">
        <f t="shared" si="21"/>
        <v>0</v>
      </c>
      <c r="P37" s="538">
        <f t="shared" si="21"/>
        <v>0</v>
      </c>
      <c r="Q37" s="538">
        <f t="shared" si="21"/>
        <v>0</v>
      </c>
      <c r="R37" s="538">
        <f t="shared" si="21"/>
        <v>0</v>
      </c>
      <c r="S37" s="538">
        <f t="shared" si="21"/>
        <v>0</v>
      </c>
      <c r="T37" s="538">
        <f t="shared" si="21"/>
        <v>0</v>
      </c>
      <c r="U37" s="538">
        <f t="shared" si="21"/>
        <v>0</v>
      </c>
      <c r="V37" s="538">
        <f t="shared" si="21"/>
        <v>0</v>
      </c>
      <c r="W37" s="538">
        <f t="shared" si="21"/>
        <v>0</v>
      </c>
      <c r="X37" s="347">
        <f t="shared" si="17"/>
        <v>0</v>
      </c>
      <c r="Y37" s="347">
        <f t="shared" si="9"/>
        <v>0</v>
      </c>
      <c r="Z37" s="347">
        <f t="shared" si="11"/>
        <v>0</v>
      </c>
      <c r="AA37" s="347">
        <f t="shared" si="14"/>
        <v>0</v>
      </c>
      <c r="AB37" s="347">
        <f t="shared" si="15"/>
        <v>0</v>
      </c>
      <c r="AC37" s="347">
        <f t="shared" si="7"/>
        <v>0</v>
      </c>
    </row>
    <row r="38" spans="1:29" s="302" customFormat="1" ht="15.75">
      <c r="A38" s="312" t="s">
        <v>393</v>
      </c>
      <c r="B38" s="324" t="s">
        <v>213</v>
      </c>
      <c r="C38" s="530"/>
      <c r="D38" s="530"/>
      <c r="E38" s="530">
        <f>F38+G38</f>
        <v>0</v>
      </c>
      <c r="F38" s="530"/>
      <c r="G38" s="530"/>
      <c r="H38" s="530">
        <f>I38+J38+K38+L38+M38+N38+O38+P38</f>
        <v>0</v>
      </c>
      <c r="I38" s="530"/>
      <c r="J38" s="530"/>
      <c r="K38" s="530"/>
      <c r="L38" s="530"/>
      <c r="M38" s="530"/>
      <c r="N38" s="530"/>
      <c r="O38" s="530"/>
      <c r="P38" s="530"/>
      <c r="Q38" s="530"/>
      <c r="R38" s="530">
        <f>S38+T38+U38+V38+W38</f>
        <v>0</v>
      </c>
      <c r="S38" s="530"/>
      <c r="T38" s="530"/>
      <c r="U38" s="530"/>
      <c r="V38" s="530"/>
      <c r="W38" s="530"/>
      <c r="X38" s="347">
        <f t="shared" si="17"/>
        <v>0</v>
      </c>
      <c r="Y38" s="347">
        <f t="shared" si="9"/>
        <v>0</v>
      </c>
      <c r="Z38" s="347">
        <f t="shared" si="11"/>
        <v>0</v>
      </c>
      <c r="AA38" s="347">
        <f t="shared" si="14"/>
        <v>0</v>
      </c>
      <c r="AB38" s="347">
        <f t="shared" si="15"/>
        <v>0</v>
      </c>
      <c r="AC38" s="347">
        <f t="shared" si="7"/>
        <v>0</v>
      </c>
    </row>
    <row r="39" spans="1:29" s="302" customFormat="1" ht="15.75">
      <c r="A39" s="312" t="s">
        <v>394</v>
      </c>
      <c r="B39" s="324" t="s">
        <v>214</v>
      </c>
      <c r="C39" s="530"/>
      <c r="D39" s="530"/>
      <c r="E39" s="530">
        <f>F39+G39</f>
        <v>0</v>
      </c>
      <c r="F39" s="530"/>
      <c r="G39" s="530"/>
      <c r="H39" s="530">
        <f>I39+J39+K39+L39+M39+N39+O39+P39</f>
        <v>0</v>
      </c>
      <c r="I39" s="530"/>
      <c r="J39" s="530"/>
      <c r="K39" s="530"/>
      <c r="L39" s="530"/>
      <c r="M39" s="530"/>
      <c r="N39" s="530"/>
      <c r="O39" s="530"/>
      <c r="P39" s="530"/>
      <c r="Q39" s="530"/>
      <c r="R39" s="530">
        <f>S39+T39+U39+V39+W39</f>
        <v>0</v>
      </c>
      <c r="S39" s="530"/>
      <c r="T39" s="530"/>
      <c r="U39" s="530"/>
      <c r="V39" s="530"/>
      <c r="W39" s="530"/>
      <c r="X39" s="347">
        <f t="shared" si="17"/>
        <v>0</v>
      </c>
      <c r="Y39" s="347">
        <f t="shared" si="9"/>
        <v>0</v>
      </c>
      <c r="Z39" s="347">
        <f t="shared" si="11"/>
        <v>0</v>
      </c>
      <c r="AA39" s="347">
        <f t="shared" si="14"/>
        <v>0</v>
      </c>
      <c r="AB39" s="347">
        <f t="shared" si="15"/>
        <v>0</v>
      </c>
      <c r="AC39" s="347">
        <f t="shared" si="7"/>
        <v>0</v>
      </c>
    </row>
    <row r="40" spans="1:29" s="302" customFormat="1" ht="15.75">
      <c r="A40" s="328">
        <v>10</v>
      </c>
      <c r="B40" s="326" t="s">
        <v>416</v>
      </c>
      <c r="C40" s="538">
        <f aca="true" t="shared" si="22" ref="C40:W40">C41+C42</f>
        <v>0</v>
      </c>
      <c r="D40" s="538">
        <f t="shared" si="22"/>
        <v>0</v>
      </c>
      <c r="E40" s="538">
        <f t="shared" si="22"/>
        <v>0</v>
      </c>
      <c r="F40" s="538">
        <f t="shared" si="22"/>
        <v>0</v>
      </c>
      <c r="G40" s="538">
        <f t="shared" si="22"/>
        <v>0</v>
      </c>
      <c r="H40" s="538">
        <f t="shared" si="22"/>
        <v>0</v>
      </c>
      <c r="I40" s="538">
        <f t="shared" si="22"/>
        <v>0</v>
      </c>
      <c r="J40" s="538">
        <f t="shared" si="22"/>
        <v>0</v>
      </c>
      <c r="K40" s="538">
        <f t="shared" si="22"/>
        <v>0</v>
      </c>
      <c r="L40" s="538">
        <f t="shared" si="22"/>
        <v>0</v>
      </c>
      <c r="M40" s="538">
        <f t="shared" si="22"/>
        <v>0</v>
      </c>
      <c r="N40" s="538">
        <f t="shared" si="22"/>
        <v>0</v>
      </c>
      <c r="O40" s="538">
        <f t="shared" si="22"/>
        <v>0</v>
      </c>
      <c r="P40" s="538">
        <f t="shared" si="22"/>
        <v>0</v>
      </c>
      <c r="Q40" s="538">
        <f t="shared" si="22"/>
        <v>0</v>
      </c>
      <c r="R40" s="538">
        <f t="shared" si="22"/>
        <v>0</v>
      </c>
      <c r="S40" s="538">
        <f t="shared" si="22"/>
        <v>0</v>
      </c>
      <c r="T40" s="538">
        <f t="shared" si="22"/>
        <v>0</v>
      </c>
      <c r="U40" s="538">
        <f t="shared" si="22"/>
        <v>0</v>
      </c>
      <c r="V40" s="538">
        <f t="shared" si="22"/>
        <v>0</v>
      </c>
      <c r="W40" s="538">
        <f t="shared" si="22"/>
        <v>0</v>
      </c>
      <c r="X40" s="347">
        <f t="shared" si="17"/>
        <v>0</v>
      </c>
      <c r="Y40" s="347">
        <f t="shared" si="9"/>
        <v>0</v>
      </c>
      <c r="Z40" s="347">
        <f t="shared" si="11"/>
        <v>0</v>
      </c>
      <c r="AA40" s="347">
        <f t="shared" si="14"/>
        <v>0</v>
      </c>
      <c r="AB40" s="347">
        <f t="shared" si="15"/>
        <v>0</v>
      </c>
      <c r="AC40" s="347">
        <f t="shared" si="7"/>
        <v>0</v>
      </c>
    </row>
    <row r="41" spans="1:29" s="302" customFormat="1" ht="15.75">
      <c r="A41" s="312" t="s">
        <v>395</v>
      </c>
      <c r="B41" s="324" t="s">
        <v>213</v>
      </c>
      <c r="C41" s="530"/>
      <c r="D41" s="530"/>
      <c r="E41" s="530">
        <f>F41+G41</f>
        <v>0</v>
      </c>
      <c r="F41" s="530"/>
      <c r="G41" s="530"/>
      <c r="H41" s="530">
        <f>I41+J41+K41+L41+M41+N41+O41+P41</f>
        <v>0</v>
      </c>
      <c r="I41" s="530"/>
      <c r="J41" s="530"/>
      <c r="K41" s="530"/>
      <c r="L41" s="530"/>
      <c r="M41" s="530"/>
      <c r="N41" s="530"/>
      <c r="O41" s="530"/>
      <c r="P41" s="530"/>
      <c r="Q41" s="530"/>
      <c r="R41" s="530">
        <f>S41+T41+U41+V41+W41</f>
        <v>0</v>
      </c>
      <c r="S41" s="530"/>
      <c r="T41" s="530"/>
      <c r="U41" s="530"/>
      <c r="V41" s="530"/>
      <c r="W41" s="530"/>
      <c r="X41" s="347">
        <f t="shared" si="17"/>
        <v>0</v>
      </c>
      <c r="Y41" s="347">
        <f t="shared" si="9"/>
        <v>0</v>
      </c>
      <c r="Z41" s="347">
        <f t="shared" si="11"/>
        <v>0</v>
      </c>
      <c r="AA41" s="347">
        <f t="shared" si="14"/>
        <v>0</v>
      </c>
      <c r="AB41" s="347">
        <f t="shared" si="15"/>
        <v>0</v>
      </c>
      <c r="AC41" s="347">
        <f t="shared" si="7"/>
        <v>0</v>
      </c>
    </row>
    <row r="42" spans="1:29" s="302" customFormat="1" ht="15.75">
      <c r="A42" s="312" t="s">
        <v>396</v>
      </c>
      <c r="B42" s="324" t="s">
        <v>214</v>
      </c>
      <c r="C42" s="530"/>
      <c r="D42" s="530"/>
      <c r="E42" s="530">
        <f>F42+G42</f>
        <v>0</v>
      </c>
      <c r="F42" s="530"/>
      <c r="G42" s="530"/>
      <c r="H42" s="530">
        <f>I42+J42+K42+L42+M42+N42+O42+P42</f>
        <v>0</v>
      </c>
      <c r="I42" s="530"/>
      <c r="J42" s="530"/>
      <c r="K42" s="530"/>
      <c r="L42" s="530"/>
      <c r="M42" s="530"/>
      <c r="N42" s="530"/>
      <c r="O42" s="530"/>
      <c r="P42" s="530"/>
      <c r="Q42" s="530"/>
      <c r="R42" s="530">
        <f>S42+T42+U42+V42+W42</f>
        <v>0</v>
      </c>
      <c r="S42" s="530"/>
      <c r="T42" s="530"/>
      <c r="U42" s="530"/>
      <c r="V42" s="530"/>
      <c r="W42" s="530"/>
      <c r="X42" s="347">
        <f t="shared" si="17"/>
        <v>0</v>
      </c>
      <c r="Y42" s="347">
        <f t="shared" si="9"/>
        <v>0</v>
      </c>
      <c r="Z42" s="347">
        <f t="shared" si="11"/>
        <v>0</v>
      </c>
      <c r="AA42" s="347">
        <f t="shared" si="14"/>
        <v>0</v>
      </c>
      <c r="AB42" s="347">
        <f t="shared" si="15"/>
        <v>0</v>
      </c>
      <c r="AC42" s="347">
        <f t="shared" si="7"/>
        <v>0</v>
      </c>
    </row>
    <row r="43" spans="1:29" s="302" customFormat="1" ht="15.75">
      <c r="A43" s="328">
        <v>11</v>
      </c>
      <c r="B43" s="326" t="s">
        <v>417</v>
      </c>
      <c r="C43" s="538">
        <f aca="true" t="shared" si="23" ref="C43:W43">C44+C45</f>
        <v>1</v>
      </c>
      <c r="D43" s="538">
        <f t="shared" si="23"/>
        <v>0</v>
      </c>
      <c r="E43" s="538">
        <f t="shared" si="23"/>
        <v>1</v>
      </c>
      <c r="F43" s="538">
        <f t="shared" si="23"/>
        <v>0</v>
      </c>
      <c r="G43" s="538">
        <f t="shared" si="23"/>
        <v>1</v>
      </c>
      <c r="H43" s="538">
        <f t="shared" si="23"/>
        <v>1</v>
      </c>
      <c r="I43" s="538">
        <f t="shared" si="23"/>
        <v>0</v>
      </c>
      <c r="J43" s="538">
        <f t="shared" si="23"/>
        <v>0</v>
      </c>
      <c r="K43" s="538">
        <f t="shared" si="23"/>
        <v>0</v>
      </c>
      <c r="L43" s="538">
        <f t="shared" si="23"/>
        <v>1</v>
      </c>
      <c r="M43" s="538">
        <f t="shared" si="23"/>
        <v>0</v>
      </c>
      <c r="N43" s="538">
        <f t="shared" si="23"/>
        <v>0</v>
      </c>
      <c r="O43" s="538">
        <f t="shared" si="23"/>
        <v>0</v>
      </c>
      <c r="P43" s="538">
        <f t="shared" si="23"/>
        <v>0</v>
      </c>
      <c r="Q43" s="538">
        <f t="shared" si="23"/>
        <v>0</v>
      </c>
      <c r="R43" s="538">
        <f t="shared" si="23"/>
        <v>1</v>
      </c>
      <c r="S43" s="538">
        <f t="shared" si="23"/>
        <v>0</v>
      </c>
      <c r="T43" s="538">
        <f t="shared" si="23"/>
        <v>0</v>
      </c>
      <c r="U43" s="538">
        <f t="shared" si="23"/>
        <v>0</v>
      </c>
      <c r="V43" s="538">
        <f t="shared" si="23"/>
        <v>1</v>
      </c>
      <c r="W43" s="538">
        <f t="shared" si="23"/>
        <v>0</v>
      </c>
      <c r="X43" s="347">
        <f t="shared" si="17"/>
        <v>1</v>
      </c>
      <c r="Y43" s="347">
        <f t="shared" si="9"/>
        <v>1</v>
      </c>
      <c r="Z43" s="347">
        <f t="shared" si="11"/>
        <v>0</v>
      </c>
      <c r="AA43" s="347">
        <f t="shared" si="14"/>
        <v>1</v>
      </c>
      <c r="AB43" s="347">
        <f t="shared" si="15"/>
        <v>1</v>
      </c>
      <c r="AC43" s="347">
        <f t="shared" si="7"/>
        <v>0</v>
      </c>
    </row>
    <row r="44" spans="1:29" s="302" customFormat="1" ht="15.75">
      <c r="A44" s="312" t="s">
        <v>397</v>
      </c>
      <c r="B44" s="324" t="s">
        <v>213</v>
      </c>
      <c r="C44" s="530"/>
      <c r="D44" s="530"/>
      <c r="E44" s="530">
        <f>F44+G44</f>
        <v>0</v>
      </c>
      <c r="F44" s="530"/>
      <c r="G44" s="530"/>
      <c r="H44" s="530">
        <f>I44+J44+K44+L44+M44+N44+O44+P44</f>
        <v>0</v>
      </c>
      <c r="I44" s="530"/>
      <c r="J44" s="530"/>
      <c r="K44" s="530"/>
      <c r="L44" s="530"/>
      <c r="M44" s="530"/>
      <c r="N44" s="530"/>
      <c r="O44" s="530"/>
      <c r="P44" s="530"/>
      <c r="Q44" s="530"/>
      <c r="R44" s="530">
        <f>S44+T44+U44+V44+W44</f>
        <v>0</v>
      </c>
      <c r="S44" s="530"/>
      <c r="T44" s="530"/>
      <c r="U44" s="530"/>
      <c r="V44" s="530"/>
      <c r="W44" s="530"/>
      <c r="X44" s="347">
        <f t="shared" si="17"/>
        <v>0</v>
      </c>
      <c r="Y44" s="347">
        <f t="shared" si="9"/>
        <v>0</v>
      </c>
      <c r="Z44" s="347">
        <f t="shared" si="11"/>
        <v>0</v>
      </c>
      <c r="AA44" s="347">
        <f t="shared" si="14"/>
        <v>0</v>
      </c>
      <c r="AB44" s="347">
        <f t="shared" si="15"/>
        <v>0</v>
      </c>
      <c r="AC44" s="347">
        <f t="shared" si="7"/>
        <v>0</v>
      </c>
    </row>
    <row r="45" spans="1:29" s="302" customFormat="1" ht="15.75">
      <c r="A45" s="312" t="s">
        <v>398</v>
      </c>
      <c r="B45" s="324" t="s">
        <v>214</v>
      </c>
      <c r="C45" s="530">
        <v>1</v>
      </c>
      <c r="D45" s="530"/>
      <c r="E45" s="530">
        <f>F45+G45</f>
        <v>1</v>
      </c>
      <c r="F45" s="530"/>
      <c r="G45" s="530">
        <v>1</v>
      </c>
      <c r="H45" s="530">
        <f>I45+J45+K45+L45+M45+N45+O45+P45</f>
        <v>1</v>
      </c>
      <c r="I45" s="530"/>
      <c r="J45" s="530"/>
      <c r="K45" s="530"/>
      <c r="L45" s="530">
        <v>1</v>
      </c>
      <c r="M45" s="530"/>
      <c r="N45" s="530"/>
      <c r="O45" s="530"/>
      <c r="P45" s="530"/>
      <c r="Q45" s="530"/>
      <c r="R45" s="530">
        <f>S45+T45+U45+V45+W45</f>
        <v>1</v>
      </c>
      <c r="S45" s="530"/>
      <c r="T45" s="530"/>
      <c r="U45" s="530"/>
      <c r="V45" s="530">
        <v>1</v>
      </c>
      <c r="W45" s="530"/>
      <c r="X45" s="347">
        <f t="shared" si="17"/>
        <v>1</v>
      </c>
      <c r="Y45" s="347">
        <f t="shared" si="9"/>
        <v>1</v>
      </c>
      <c r="Z45" s="347">
        <f t="shared" si="11"/>
        <v>0</v>
      </c>
      <c r="AA45" s="347">
        <f t="shared" si="14"/>
        <v>1</v>
      </c>
      <c r="AB45" s="347">
        <f t="shared" si="15"/>
        <v>1</v>
      </c>
      <c r="AC45" s="347">
        <f t="shared" si="7"/>
        <v>0</v>
      </c>
    </row>
    <row r="46" spans="1:29" s="302" customFormat="1" ht="15.75">
      <c r="A46" s="328">
        <v>12</v>
      </c>
      <c r="B46" s="326" t="s">
        <v>418</v>
      </c>
      <c r="C46" s="538">
        <f aca="true" t="shared" si="24" ref="C46:W46">C47+C48</f>
        <v>0</v>
      </c>
      <c r="D46" s="538">
        <f t="shared" si="24"/>
        <v>0</v>
      </c>
      <c r="E46" s="538">
        <f t="shared" si="24"/>
        <v>0</v>
      </c>
      <c r="F46" s="538">
        <f t="shared" si="24"/>
        <v>0</v>
      </c>
      <c r="G46" s="538">
        <f t="shared" si="24"/>
        <v>0</v>
      </c>
      <c r="H46" s="538">
        <f t="shared" si="24"/>
        <v>0</v>
      </c>
      <c r="I46" s="538">
        <f t="shared" si="24"/>
        <v>0</v>
      </c>
      <c r="J46" s="538">
        <f t="shared" si="24"/>
        <v>0</v>
      </c>
      <c r="K46" s="538">
        <f t="shared" si="24"/>
        <v>0</v>
      </c>
      <c r="L46" s="538">
        <f t="shared" si="24"/>
        <v>0</v>
      </c>
      <c r="M46" s="538">
        <f t="shared" si="24"/>
        <v>0</v>
      </c>
      <c r="N46" s="538">
        <f t="shared" si="24"/>
        <v>0</v>
      </c>
      <c r="O46" s="538">
        <f t="shared" si="24"/>
        <v>0</v>
      </c>
      <c r="P46" s="538">
        <f t="shared" si="24"/>
        <v>0</v>
      </c>
      <c r="Q46" s="538">
        <f t="shared" si="24"/>
        <v>0</v>
      </c>
      <c r="R46" s="538">
        <f t="shared" si="24"/>
        <v>0</v>
      </c>
      <c r="S46" s="538">
        <f t="shared" si="24"/>
        <v>0</v>
      </c>
      <c r="T46" s="538">
        <f t="shared" si="24"/>
        <v>0</v>
      </c>
      <c r="U46" s="538">
        <f t="shared" si="24"/>
        <v>0</v>
      </c>
      <c r="V46" s="538">
        <f t="shared" si="24"/>
        <v>0</v>
      </c>
      <c r="W46" s="538">
        <f t="shared" si="24"/>
        <v>0</v>
      </c>
      <c r="X46" s="347">
        <f t="shared" si="17"/>
        <v>0</v>
      </c>
      <c r="Y46" s="347">
        <f t="shared" si="9"/>
        <v>0</v>
      </c>
      <c r="Z46" s="347">
        <f t="shared" si="11"/>
        <v>0</v>
      </c>
      <c r="AA46" s="347">
        <f t="shared" si="14"/>
        <v>0</v>
      </c>
      <c r="AB46" s="347">
        <f t="shared" si="15"/>
        <v>0</v>
      </c>
      <c r="AC46" s="347">
        <f t="shared" si="7"/>
        <v>0</v>
      </c>
    </row>
    <row r="47" spans="1:29" s="302" customFormat="1" ht="15.75">
      <c r="A47" s="312" t="s">
        <v>399</v>
      </c>
      <c r="B47" s="324" t="s">
        <v>213</v>
      </c>
      <c r="C47" s="530"/>
      <c r="D47" s="530"/>
      <c r="E47" s="530">
        <f>F47+G47</f>
        <v>0</v>
      </c>
      <c r="F47" s="530"/>
      <c r="G47" s="530"/>
      <c r="H47" s="530">
        <f>I47+J47+K47+L47+M47+N47+O47+P47</f>
        <v>0</v>
      </c>
      <c r="I47" s="530"/>
      <c r="J47" s="530"/>
      <c r="K47" s="530"/>
      <c r="L47" s="530"/>
      <c r="M47" s="530"/>
      <c r="N47" s="530"/>
      <c r="O47" s="530"/>
      <c r="P47" s="530"/>
      <c r="Q47" s="530"/>
      <c r="R47" s="530">
        <f>S47+T47+U47+V47+W47</f>
        <v>0</v>
      </c>
      <c r="S47" s="530"/>
      <c r="T47" s="530"/>
      <c r="U47" s="530"/>
      <c r="V47" s="530"/>
      <c r="W47" s="530"/>
      <c r="X47" s="347">
        <f t="shared" si="17"/>
        <v>0</v>
      </c>
      <c r="Y47" s="347">
        <f t="shared" si="9"/>
        <v>0</v>
      </c>
      <c r="Z47" s="347">
        <f t="shared" si="11"/>
        <v>0</v>
      </c>
      <c r="AA47" s="347">
        <f t="shared" si="14"/>
        <v>0</v>
      </c>
      <c r="AB47" s="347">
        <f t="shared" si="15"/>
        <v>0</v>
      </c>
      <c r="AC47" s="347">
        <f t="shared" si="7"/>
        <v>0</v>
      </c>
    </row>
    <row r="48" spans="1:29" s="302" customFormat="1" ht="15.75">
      <c r="A48" s="312" t="s">
        <v>400</v>
      </c>
      <c r="B48" s="324" t="s">
        <v>214</v>
      </c>
      <c r="C48" s="530"/>
      <c r="D48" s="530"/>
      <c r="E48" s="530">
        <f>F48+G48</f>
        <v>0</v>
      </c>
      <c r="F48" s="530"/>
      <c r="G48" s="530"/>
      <c r="H48" s="530">
        <f>I48+J48+K48+L48+M48+N48+O48+P48</f>
        <v>0</v>
      </c>
      <c r="I48" s="530"/>
      <c r="J48" s="530"/>
      <c r="K48" s="530"/>
      <c r="L48" s="530"/>
      <c r="M48" s="530"/>
      <c r="N48" s="530"/>
      <c r="O48" s="530"/>
      <c r="P48" s="530"/>
      <c r="Q48" s="530"/>
      <c r="R48" s="530">
        <f>S48+T48+U48+V48+W48</f>
        <v>0</v>
      </c>
      <c r="S48" s="530"/>
      <c r="T48" s="530"/>
      <c r="U48" s="530"/>
      <c r="V48" s="530"/>
      <c r="W48" s="530"/>
      <c r="X48" s="347">
        <f t="shared" si="17"/>
        <v>0</v>
      </c>
      <c r="Y48" s="347">
        <f t="shared" si="9"/>
        <v>0</v>
      </c>
      <c r="Z48" s="347">
        <f t="shared" si="11"/>
        <v>0</v>
      </c>
      <c r="AA48" s="347">
        <f t="shared" si="14"/>
        <v>0</v>
      </c>
      <c r="AB48" s="347">
        <f t="shared" si="15"/>
        <v>0</v>
      </c>
      <c r="AC48" s="347">
        <f t="shared" si="7"/>
        <v>0</v>
      </c>
    </row>
    <row r="49" spans="1:29" s="302" customFormat="1" ht="15.75">
      <c r="A49" s="328">
        <v>13</v>
      </c>
      <c r="B49" s="326" t="s">
        <v>419</v>
      </c>
      <c r="C49" s="538">
        <f aca="true" t="shared" si="25" ref="C49:W49">C50+C51</f>
        <v>0</v>
      </c>
      <c r="D49" s="538">
        <f t="shared" si="25"/>
        <v>0</v>
      </c>
      <c r="E49" s="538">
        <f t="shared" si="25"/>
        <v>0</v>
      </c>
      <c r="F49" s="538">
        <f t="shared" si="25"/>
        <v>0</v>
      </c>
      <c r="G49" s="538">
        <f t="shared" si="25"/>
        <v>0</v>
      </c>
      <c r="H49" s="538">
        <f t="shared" si="25"/>
        <v>0</v>
      </c>
      <c r="I49" s="538">
        <f t="shared" si="25"/>
        <v>0</v>
      </c>
      <c r="J49" s="538">
        <f t="shared" si="25"/>
        <v>0</v>
      </c>
      <c r="K49" s="538">
        <f t="shared" si="25"/>
        <v>0</v>
      </c>
      <c r="L49" s="538">
        <f t="shared" si="25"/>
        <v>0</v>
      </c>
      <c r="M49" s="538">
        <f t="shared" si="25"/>
        <v>0</v>
      </c>
      <c r="N49" s="538">
        <f t="shared" si="25"/>
        <v>0</v>
      </c>
      <c r="O49" s="538">
        <f t="shared" si="25"/>
        <v>0</v>
      </c>
      <c r="P49" s="538">
        <f t="shared" si="25"/>
        <v>0</v>
      </c>
      <c r="Q49" s="538">
        <f t="shared" si="25"/>
        <v>0</v>
      </c>
      <c r="R49" s="538">
        <f t="shared" si="25"/>
        <v>0</v>
      </c>
      <c r="S49" s="538">
        <f t="shared" si="25"/>
        <v>0</v>
      </c>
      <c r="T49" s="538">
        <f t="shared" si="25"/>
        <v>0</v>
      </c>
      <c r="U49" s="538">
        <f t="shared" si="25"/>
        <v>0</v>
      </c>
      <c r="V49" s="538">
        <f t="shared" si="25"/>
        <v>0</v>
      </c>
      <c r="W49" s="538">
        <f t="shared" si="25"/>
        <v>0</v>
      </c>
      <c r="X49" s="347">
        <f t="shared" si="17"/>
        <v>0</v>
      </c>
      <c r="Y49" s="347">
        <f t="shared" si="9"/>
        <v>0</v>
      </c>
      <c r="Z49" s="347">
        <f t="shared" si="11"/>
        <v>0</v>
      </c>
      <c r="AA49" s="347">
        <f t="shared" si="14"/>
        <v>0</v>
      </c>
      <c r="AB49" s="347">
        <f t="shared" si="15"/>
        <v>0</v>
      </c>
      <c r="AC49" s="347">
        <f t="shared" si="7"/>
        <v>0</v>
      </c>
    </row>
    <row r="50" spans="1:29" ht="15.75">
      <c r="A50" s="312" t="s">
        <v>401</v>
      </c>
      <c r="B50" s="324" t="s">
        <v>213</v>
      </c>
      <c r="C50" s="530"/>
      <c r="D50" s="530"/>
      <c r="E50" s="530">
        <f>F50+G50</f>
        <v>0</v>
      </c>
      <c r="F50" s="530"/>
      <c r="G50" s="530"/>
      <c r="H50" s="530">
        <f>I50+J50+K50+L50+M50+N50+O50+P50</f>
        <v>0</v>
      </c>
      <c r="I50" s="530"/>
      <c r="J50" s="530"/>
      <c r="K50" s="530"/>
      <c r="L50" s="530"/>
      <c r="M50" s="530"/>
      <c r="N50" s="530"/>
      <c r="O50" s="530"/>
      <c r="P50" s="530"/>
      <c r="Q50" s="530"/>
      <c r="R50" s="530">
        <f>S50+T50+U50+V50+W50</f>
        <v>0</v>
      </c>
      <c r="S50" s="530"/>
      <c r="T50" s="530"/>
      <c r="U50" s="530"/>
      <c r="V50" s="530"/>
      <c r="W50" s="530"/>
      <c r="X50" s="347">
        <f t="shared" si="17"/>
        <v>0</v>
      </c>
      <c r="Y50" s="347">
        <f>H50+Q50</f>
        <v>0</v>
      </c>
      <c r="Z50" s="347">
        <f t="shared" si="11"/>
        <v>0</v>
      </c>
      <c r="AA50" s="347">
        <f t="shared" si="14"/>
        <v>0</v>
      </c>
      <c r="AB50" s="347">
        <f t="shared" si="15"/>
        <v>0</v>
      </c>
      <c r="AC50" s="347">
        <f t="shared" si="7"/>
        <v>0</v>
      </c>
    </row>
    <row r="51" spans="1:29" ht="15.75">
      <c r="A51" s="312" t="s">
        <v>402</v>
      </c>
      <c r="B51" s="324" t="s">
        <v>214</v>
      </c>
      <c r="C51" s="530"/>
      <c r="D51" s="530"/>
      <c r="E51" s="530">
        <f>F51+G51</f>
        <v>0</v>
      </c>
      <c r="F51" s="530"/>
      <c r="G51" s="530"/>
      <c r="H51" s="530">
        <f>I51+J51+K51+L51+M51+N51+O51+P51</f>
        <v>0</v>
      </c>
      <c r="I51" s="530"/>
      <c r="J51" s="530"/>
      <c r="K51" s="530"/>
      <c r="L51" s="530"/>
      <c r="M51" s="530"/>
      <c r="N51" s="530"/>
      <c r="O51" s="530"/>
      <c r="P51" s="530"/>
      <c r="Q51" s="530"/>
      <c r="R51" s="530">
        <f>S51+T51+U51+V51+W51</f>
        <v>0</v>
      </c>
      <c r="S51" s="530"/>
      <c r="T51" s="530"/>
      <c r="U51" s="530"/>
      <c r="V51" s="530"/>
      <c r="W51" s="530"/>
      <c r="X51" s="347">
        <f t="shared" si="17"/>
        <v>0</v>
      </c>
      <c r="Y51" s="347">
        <f>H51+Q51</f>
        <v>0</v>
      </c>
      <c r="Z51" s="347">
        <f t="shared" si="11"/>
        <v>0</v>
      </c>
      <c r="AA51" s="347">
        <f t="shared" si="14"/>
        <v>0</v>
      </c>
      <c r="AB51" s="347">
        <f t="shared" si="15"/>
        <v>0</v>
      </c>
      <c r="AC51" s="347">
        <f t="shared" si="7"/>
        <v>0</v>
      </c>
    </row>
    <row r="52" spans="1:29" ht="18" customHeight="1">
      <c r="A52" s="455"/>
      <c r="B52" s="883" t="str">
        <f>TT!C7</f>
        <v>Sơn La, ngày 02 tháng 7 năm 2021</v>
      </c>
      <c r="C52" s="883"/>
      <c r="D52" s="883"/>
      <c r="E52" s="883"/>
      <c r="F52" s="883"/>
      <c r="G52" s="883"/>
      <c r="H52" s="456"/>
      <c r="I52" s="456"/>
      <c r="J52" s="456"/>
      <c r="K52" s="239"/>
      <c r="L52" s="240"/>
      <c r="M52" s="240"/>
      <c r="N52" s="239"/>
      <c r="O52" s="240"/>
      <c r="P52" s="888" t="str">
        <f>TT!C4</f>
        <v>Sơn La, ngày 02 tháng 7 năm 2021</v>
      </c>
      <c r="Q52" s="888"/>
      <c r="R52" s="888"/>
      <c r="S52" s="888"/>
      <c r="T52" s="888"/>
      <c r="U52" s="888"/>
      <c r="V52" s="888"/>
      <c r="W52" s="183"/>
      <c r="X52" s="454"/>
      <c r="Y52" s="347"/>
      <c r="Z52" s="347"/>
      <c r="AA52" s="347"/>
      <c r="AB52" s="347"/>
      <c r="AC52" s="347"/>
    </row>
    <row r="53" spans="1:23" ht="18" customHeight="1">
      <c r="A53" s="110"/>
      <c r="B53" s="884" t="s">
        <v>281</v>
      </c>
      <c r="C53" s="884"/>
      <c r="D53" s="884"/>
      <c r="E53" s="884"/>
      <c r="F53" s="884"/>
      <c r="G53" s="884"/>
      <c r="H53" s="457"/>
      <c r="I53" s="457"/>
      <c r="J53" s="457"/>
      <c r="K53" s="241"/>
      <c r="L53" s="241"/>
      <c r="M53" s="241"/>
      <c r="N53" s="242"/>
      <c r="O53" s="238"/>
      <c r="P53" s="892" t="str">
        <f>TT!C5</f>
        <v>PHÓ CỤC TRƯỞNG</v>
      </c>
      <c r="Q53" s="892"/>
      <c r="R53" s="892"/>
      <c r="S53" s="892"/>
      <c r="T53" s="892"/>
      <c r="U53" s="892"/>
      <c r="V53" s="892"/>
      <c r="W53" s="238"/>
    </row>
    <row r="54" spans="2:22" ht="18" customHeight="1">
      <c r="B54" s="226"/>
      <c r="C54" s="226"/>
      <c r="D54" s="227"/>
      <c r="E54" s="227"/>
      <c r="F54" s="227"/>
      <c r="G54" s="226"/>
      <c r="H54" s="226"/>
      <c r="I54" s="226"/>
      <c r="J54" s="226"/>
      <c r="K54" s="227"/>
      <c r="L54" s="227"/>
      <c r="M54" s="227"/>
      <c r="N54" s="227"/>
      <c r="O54" s="227"/>
      <c r="P54" s="243"/>
      <c r="Q54" s="243"/>
      <c r="R54" s="243"/>
      <c r="S54" s="243"/>
      <c r="T54" s="243"/>
      <c r="U54" s="243"/>
      <c r="V54" s="243"/>
    </row>
    <row r="55" spans="2:22" ht="28.5" customHeight="1">
      <c r="B55" s="226"/>
      <c r="C55" s="226"/>
      <c r="D55" s="227"/>
      <c r="E55" s="227"/>
      <c r="F55" s="227"/>
      <c r="G55" s="226"/>
      <c r="H55" s="226"/>
      <c r="I55" s="226"/>
      <c r="J55" s="226"/>
      <c r="K55" s="227"/>
      <c r="L55" s="227"/>
      <c r="M55" s="227"/>
      <c r="N55" s="227"/>
      <c r="O55" s="227"/>
      <c r="P55" s="243"/>
      <c r="Q55" s="243"/>
      <c r="R55" s="243"/>
      <c r="S55" s="243"/>
      <c r="T55" s="243"/>
      <c r="U55" s="243"/>
      <c r="V55" s="243"/>
    </row>
    <row r="56" spans="2:22" ht="18" customHeight="1">
      <c r="B56" s="226"/>
      <c r="C56" s="226"/>
      <c r="D56" s="227"/>
      <c r="E56" s="227"/>
      <c r="F56" s="227"/>
      <c r="G56" s="226"/>
      <c r="H56" s="226"/>
      <c r="I56" s="226"/>
      <c r="J56" s="226"/>
      <c r="K56" s="227"/>
      <c r="L56" s="227"/>
      <c r="M56" s="227"/>
      <c r="N56" s="227"/>
      <c r="O56" s="227"/>
      <c r="P56" s="243"/>
      <c r="Q56" s="243"/>
      <c r="R56" s="243"/>
      <c r="S56" s="243"/>
      <c r="T56" s="243"/>
      <c r="U56" s="243"/>
      <c r="V56" s="243"/>
    </row>
    <row r="57" spans="2:29" ht="18" customHeight="1">
      <c r="B57" s="866" t="str">
        <f>TT!C6</f>
        <v>Nguyễn Thị Ngọc</v>
      </c>
      <c r="C57" s="866"/>
      <c r="D57" s="866"/>
      <c r="E57" s="866"/>
      <c r="F57" s="866"/>
      <c r="G57" s="866"/>
      <c r="H57" s="233"/>
      <c r="I57" s="233"/>
      <c r="J57" s="233"/>
      <c r="K57" s="227"/>
      <c r="L57" s="227"/>
      <c r="M57" s="227"/>
      <c r="N57" s="227"/>
      <c r="O57" s="227"/>
      <c r="P57" s="882" t="str">
        <f>TT!C3</f>
        <v>Lò Anh Vĩnh</v>
      </c>
      <c r="Q57" s="882"/>
      <c r="R57" s="882"/>
      <c r="S57" s="882"/>
      <c r="T57" s="882"/>
      <c r="U57" s="882"/>
      <c r="V57" s="882"/>
      <c r="X57" s="404"/>
      <c r="Y57" s="404"/>
      <c r="Z57" s="404"/>
      <c r="AA57" s="404"/>
      <c r="AB57" s="404"/>
      <c r="AC57" s="404"/>
    </row>
  </sheetData>
  <sheetProtection formatCells="0" formatColumns="0" formatRows="0" insertRows="0" deleteRows="0"/>
  <mergeCells count="34">
    <mergeCell ref="D4:D8"/>
    <mergeCell ref="E4:Q4"/>
    <mergeCell ref="F1:Q1"/>
    <mergeCell ref="A4:A8"/>
    <mergeCell ref="P53:V53"/>
    <mergeCell ref="O7:O8"/>
    <mergeCell ref="Q6:Q8"/>
    <mergeCell ref="P7:P8"/>
    <mergeCell ref="R5:R8"/>
    <mergeCell ref="S5:W5"/>
    <mergeCell ref="I6:P6"/>
    <mergeCell ref="S6:S8"/>
    <mergeCell ref="I7:K7"/>
    <mergeCell ref="L7:N7"/>
    <mergeCell ref="R4:W4"/>
    <mergeCell ref="V6:V8"/>
    <mergeCell ref="E5:G6"/>
    <mergeCell ref="W6:W8"/>
    <mergeCell ref="R1:W1"/>
    <mergeCell ref="U6:U8"/>
    <mergeCell ref="I2:N2"/>
    <mergeCell ref="H6:H8"/>
    <mergeCell ref="A1:E1"/>
    <mergeCell ref="C4:C8"/>
    <mergeCell ref="E7:E8"/>
    <mergeCell ref="P57:V57"/>
    <mergeCell ref="B52:G52"/>
    <mergeCell ref="B53:G53"/>
    <mergeCell ref="B57:G57"/>
    <mergeCell ref="B4:B8"/>
    <mergeCell ref="P52:V52"/>
    <mergeCell ref="F7:G7"/>
    <mergeCell ref="T6:T8"/>
    <mergeCell ref="H5:Q5"/>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AI31"/>
  <sheetViews>
    <sheetView view="pageBreakPreview" zoomScaleSheetLayoutView="100" zoomScalePageLayoutView="0" workbookViewId="0" topLeftCell="A22">
      <selection activeCell="O24" sqref="O24:T24"/>
    </sheetView>
  </sheetViews>
  <sheetFormatPr defaultColWidth="9.00390625" defaultRowHeight="15.75"/>
  <cols>
    <col min="1" max="1" width="3.875" style="146" customWidth="1"/>
    <col min="2" max="2" width="28.75390625" style="146" customWidth="1"/>
    <col min="3" max="21" width="5.50390625" style="543" customWidth="1"/>
    <col min="22" max="23" width="4.625" style="420" hidden="1" customWidth="1"/>
    <col min="24" max="24" width="4.625" style="542" hidden="1" customWidth="1"/>
    <col min="25" max="26" width="4.625" style="420" hidden="1" customWidth="1"/>
    <col min="27" max="28" width="4.625" style="542" hidden="1" customWidth="1"/>
    <col min="29" max="30" width="4.625" style="420" hidden="1" customWidth="1"/>
    <col min="31" max="31" width="4.625" style="542" hidden="1" customWidth="1"/>
    <col min="32" max="32" width="8.00390625" style="420" hidden="1" customWidth="1"/>
    <col min="33" max="35" width="8.00390625" style="420" customWidth="1"/>
    <col min="36" max="16384" width="9.00390625" style="146" customWidth="1"/>
  </cols>
  <sheetData>
    <row r="1" spans="1:21" ht="53.25" customHeight="1">
      <c r="A1" s="900" t="s">
        <v>315</v>
      </c>
      <c r="B1" s="900"/>
      <c r="C1" s="900"/>
      <c r="D1" s="900"/>
      <c r="E1" s="900"/>
      <c r="F1" s="659" t="s">
        <v>485</v>
      </c>
      <c r="G1" s="659"/>
      <c r="H1" s="659"/>
      <c r="I1" s="659"/>
      <c r="J1" s="659"/>
      <c r="K1" s="659"/>
      <c r="L1" s="659"/>
      <c r="M1" s="659"/>
      <c r="N1" s="659"/>
      <c r="O1" s="659"/>
      <c r="P1" s="659"/>
      <c r="Q1" s="691" t="str">
        <f>'[2]Thông tin'!C2</f>
        <v>Đơn vị  báo cáo: CỤC THADS TỈNH SƠN LA
Đơn vị nhận báo cáo: TỔNG CỤC THADS</v>
      </c>
      <c r="R1" s="691"/>
      <c r="S1" s="691"/>
      <c r="T1" s="691"/>
      <c r="U1" s="691"/>
    </row>
    <row r="2" spans="1:21" ht="15.75" customHeight="1">
      <c r="A2" s="610"/>
      <c r="B2" s="610"/>
      <c r="C2" s="610"/>
      <c r="D2" s="610"/>
      <c r="E2" s="610"/>
      <c r="F2" s="597"/>
      <c r="G2" s="597"/>
      <c r="H2" s="870" t="str">
        <f>TT!C8</f>
        <v>09 tháng/năm 2021</v>
      </c>
      <c r="I2" s="870"/>
      <c r="J2" s="870"/>
      <c r="K2" s="870"/>
      <c r="L2" s="870"/>
      <c r="M2" s="870"/>
      <c r="N2" s="870"/>
      <c r="O2" s="597"/>
      <c r="P2" s="597"/>
      <c r="Q2" s="601"/>
      <c r="R2" s="601"/>
      <c r="S2" s="601"/>
      <c r="T2" s="601"/>
      <c r="U2" s="601"/>
    </row>
    <row r="3" spans="1:21" ht="15.75" customHeight="1">
      <c r="A3" s="610"/>
      <c r="B3" s="610"/>
      <c r="C3" s="610"/>
      <c r="D3" s="610"/>
      <c r="E3" s="610"/>
      <c r="F3" s="597"/>
      <c r="G3" s="597"/>
      <c r="H3" s="609"/>
      <c r="I3" s="609"/>
      <c r="J3" s="609"/>
      <c r="K3" s="609"/>
      <c r="L3" s="609"/>
      <c r="M3" s="609"/>
      <c r="N3" s="609"/>
      <c r="O3" s="597"/>
      <c r="P3" s="597"/>
      <c r="Q3" s="601"/>
      <c r="R3" s="601"/>
      <c r="S3" s="601"/>
      <c r="T3" s="601"/>
      <c r="U3" s="601"/>
    </row>
    <row r="4" spans="1:21" ht="18.75" customHeight="1">
      <c r="A4" s="902" t="s">
        <v>136</v>
      </c>
      <c r="B4" s="902" t="s">
        <v>157</v>
      </c>
      <c r="C4" s="904" t="s">
        <v>215</v>
      </c>
      <c r="D4" s="904"/>
      <c r="E4" s="904"/>
      <c r="F4" s="904" t="s">
        <v>216</v>
      </c>
      <c r="G4" s="904"/>
      <c r="H4" s="904"/>
      <c r="I4" s="904" t="s">
        <v>217</v>
      </c>
      <c r="J4" s="904"/>
      <c r="K4" s="904"/>
      <c r="L4" s="904" t="s">
        <v>218</v>
      </c>
      <c r="M4" s="904"/>
      <c r="N4" s="904"/>
      <c r="O4" s="904"/>
      <c r="P4" s="904"/>
      <c r="Q4" s="904"/>
      <c r="R4" s="904"/>
      <c r="S4" s="904" t="s">
        <v>219</v>
      </c>
      <c r="T4" s="904"/>
      <c r="U4" s="904"/>
    </row>
    <row r="5" spans="1:21" ht="18.75" customHeight="1">
      <c r="A5" s="905"/>
      <c r="B5" s="905"/>
      <c r="C5" s="904"/>
      <c r="D5" s="904"/>
      <c r="E5" s="904"/>
      <c r="F5" s="904"/>
      <c r="G5" s="904"/>
      <c r="H5" s="904"/>
      <c r="I5" s="904"/>
      <c r="J5" s="904"/>
      <c r="K5" s="904"/>
      <c r="L5" s="904" t="s">
        <v>220</v>
      </c>
      <c r="M5" s="904"/>
      <c r="N5" s="904"/>
      <c r="O5" s="904"/>
      <c r="P5" s="904" t="s">
        <v>221</v>
      </c>
      <c r="Q5" s="904"/>
      <c r="R5" s="904"/>
      <c r="S5" s="904"/>
      <c r="T5" s="904"/>
      <c r="U5" s="904"/>
    </row>
    <row r="6" spans="1:21" ht="18.75" customHeight="1">
      <c r="A6" s="905"/>
      <c r="B6" s="905"/>
      <c r="C6" s="904"/>
      <c r="D6" s="904"/>
      <c r="E6" s="904"/>
      <c r="F6" s="904"/>
      <c r="G6" s="904"/>
      <c r="H6" s="904"/>
      <c r="I6" s="904"/>
      <c r="J6" s="904"/>
      <c r="K6" s="904"/>
      <c r="L6" s="902" t="s">
        <v>12</v>
      </c>
      <c r="M6" s="904" t="s">
        <v>4</v>
      </c>
      <c r="N6" s="904"/>
      <c r="O6" s="904"/>
      <c r="P6" s="902" t="s">
        <v>12</v>
      </c>
      <c r="Q6" s="904" t="s">
        <v>4</v>
      </c>
      <c r="R6" s="904"/>
      <c r="S6" s="904"/>
      <c r="T6" s="904"/>
      <c r="U6" s="904"/>
    </row>
    <row r="7" spans="1:21" ht="48" customHeight="1">
      <c r="A7" s="905"/>
      <c r="B7" s="905"/>
      <c r="C7" s="902" t="s">
        <v>222</v>
      </c>
      <c r="D7" s="902" t="s">
        <v>223</v>
      </c>
      <c r="E7" s="902" t="s">
        <v>224</v>
      </c>
      <c r="F7" s="902" t="s">
        <v>225</v>
      </c>
      <c r="G7" s="902" t="s">
        <v>223</v>
      </c>
      <c r="H7" s="902" t="s">
        <v>224</v>
      </c>
      <c r="I7" s="902" t="s">
        <v>222</v>
      </c>
      <c r="J7" s="902" t="s">
        <v>223</v>
      </c>
      <c r="K7" s="902" t="s">
        <v>224</v>
      </c>
      <c r="L7" s="905"/>
      <c r="M7" s="902" t="s">
        <v>213</v>
      </c>
      <c r="N7" s="902" t="s">
        <v>214</v>
      </c>
      <c r="O7" s="902" t="s">
        <v>226</v>
      </c>
      <c r="P7" s="905"/>
      <c r="Q7" s="902" t="s">
        <v>227</v>
      </c>
      <c r="R7" s="902" t="s">
        <v>228</v>
      </c>
      <c r="S7" s="902" t="s">
        <v>12</v>
      </c>
      <c r="T7" s="902" t="s">
        <v>229</v>
      </c>
      <c r="U7" s="902" t="s">
        <v>197</v>
      </c>
    </row>
    <row r="8" spans="1:21" ht="15.75">
      <c r="A8" s="903"/>
      <c r="B8" s="903"/>
      <c r="C8" s="903"/>
      <c r="D8" s="903"/>
      <c r="E8" s="903"/>
      <c r="F8" s="903"/>
      <c r="G8" s="903"/>
      <c r="H8" s="903"/>
      <c r="I8" s="903"/>
      <c r="J8" s="903"/>
      <c r="K8" s="903"/>
      <c r="L8" s="903"/>
      <c r="M8" s="903"/>
      <c r="N8" s="903"/>
      <c r="O8" s="903"/>
      <c r="P8" s="903"/>
      <c r="Q8" s="903"/>
      <c r="R8" s="903"/>
      <c r="S8" s="903"/>
      <c r="T8" s="903"/>
      <c r="U8" s="903"/>
    </row>
    <row r="9" spans="1:30" ht="15.75">
      <c r="A9" s="907" t="s">
        <v>3</v>
      </c>
      <c r="B9" s="907"/>
      <c r="C9" s="108">
        <v>1</v>
      </c>
      <c r="D9" s="109">
        <v>2</v>
      </c>
      <c r="E9" s="109">
        <v>3</v>
      </c>
      <c r="F9" s="109">
        <v>4</v>
      </c>
      <c r="G9" s="109">
        <v>5</v>
      </c>
      <c r="H9" s="109">
        <v>6</v>
      </c>
      <c r="I9" s="109">
        <v>7</v>
      </c>
      <c r="J9" s="109">
        <v>8</v>
      </c>
      <c r="K9" s="109">
        <v>9</v>
      </c>
      <c r="L9" s="109">
        <v>10</v>
      </c>
      <c r="M9" s="109">
        <v>11</v>
      </c>
      <c r="N9" s="109">
        <v>12</v>
      </c>
      <c r="O9" s="109">
        <v>13</v>
      </c>
      <c r="P9" s="109">
        <v>14</v>
      </c>
      <c r="Q9" s="109">
        <v>15</v>
      </c>
      <c r="R9" s="109">
        <v>16</v>
      </c>
      <c r="S9" s="109">
        <v>17</v>
      </c>
      <c r="T9" s="109">
        <v>18</v>
      </c>
      <c r="U9" s="109">
        <v>19</v>
      </c>
      <c r="V9" s="544" t="s">
        <v>426</v>
      </c>
      <c r="W9" s="544" t="s">
        <v>427</v>
      </c>
      <c r="X9" s="544"/>
      <c r="Y9" s="544" t="s">
        <v>428</v>
      </c>
      <c r="Z9" s="544" t="s">
        <v>429</v>
      </c>
      <c r="AA9" s="544"/>
      <c r="AB9" s="544"/>
      <c r="AC9" s="544" t="s">
        <v>430</v>
      </c>
      <c r="AD9" s="544" t="s">
        <v>431</v>
      </c>
    </row>
    <row r="10" spans="1:35" s="549" customFormat="1" ht="22.5" customHeight="1">
      <c r="A10" s="908" t="s">
        <v>12</v>
      </c>
      <c r="B10" s="909"/>
      <c r="C10" s="545">
        <f>SUM(C11:C23)</f>
        <v>12</v>
      </c>
      <c r="D10" s="545">
        <f aca="true" t="shared" si="0" ref="D10:U10">SUM(D11:D23)</f>
        <v>7</v>
      </c>
      <c r="E10" s="545">
        <f t="shared" si="0"/>
        <v>10</v>
      </c>
      <c r="F10" s="545">
        <f t="shared" si="0"/>
        <v>0</v>
      </c>
      <c r="G10" s="545">
        <f t="shared" si="0"/>
        <v>0</v>
      </c>
      <c r="H10" s="545">
        <f t="shared" si="0"/>
        <v>0</v>
      </c>
      <c r="I10" s="545">
        <f t="shared" si="0"/>
        <v>5</v>
      </c>
      <c r="J10" s="545">
        <f t="shared" si="0"/>
        <v>5</v>
      </c>
      <c r="K10" s="545">
        <f t="shared" si="0"/>
        <v>5</v>
      </c>
      <c r="L10" s="545">
        <f t="shared" si="0"/>
        <v>10</v>
      </c>
      <c r="M10" s="545">
        <f t="shared" si="0"/>
        <v>2</v>
      </c>
      <c r="N10" s="545">
        <f t="shared" si="0"/>
        <v>0</v>
      </c>
      <c r="O10" s="545">
        <f t="shared" si="0"/>
        <v>8</v>
      </c>
      <c r="P10" s="545">
        <f t="shared" si="0"/>
        <v>10</v>
      </c>
      <c r="Q10" s="545">
        <f t="shared" si="0"/>
        <v>6</v>
      </c>
      <c r="R10" s="545">
        <f t="shared" si="0"/>
        <v>4</v>
      </c>
      <c r="S10" s="545">
        <f t="shared" si="0"/>
        <v>6</v>
      </c>
      <c r="T10" s="545">
        <f t="shared" si="0"/>
        <v>6</v>
      </c>
      <c r="U10" s="545">
        <f t="shared" si="0"/>
        <v>0</v>
      </c>
      <c r="V10" s="546">
        <f>L10</f>
        <v>10</v>
      </c>
      <c r="W10" s="546">
        <f>E10+H10</f>
        <v>10</v>
      </c>
      <c r="X10" s="547">
        <f>V10-W10</f>
        <v>0</v>
      </c>
      <c r="Y10" s="546">
        <f>M10+N10+O10</f>
        <v>10</v>
      </c>
      <c r="Z10" s="546">
        <f>Q10+R10</f>
        <v>10</v>
      </c>
      <c r="AA10" s="547">
        <f>Y10-Z10</f>
        <v>0</v>
      </c>
      <c r="AB10" s="547">
        <f>X10-AA10</f>
        <v>0</v>
      </c>
      <c r="AC10" s="546">
        <f>Q10</f>
        <v>6</v>
      </c>
      <c r="AD10" s="546">
        <f>S10</f>
        <v>6</v>
      </c>
      <c r="AE10" s="547">
        <f>AC10-AD10</f>
        <v>0</v>
      </c>
      <c r="AF10" s="548"/>
      <c r="AG10" s="548"/>
      <c r="AH10" s="548"/>
      <c r="AI10" s="420"/>
    </row>
    <row r="11" spans="1:35" s="550" customFormat="1" ht="13.5" customHeight="1">
      <c r="A11" s="299" t="s">
        <v>0</v>
      </c>
      <c r="B11" s="300" t="s">
        <v>318</v>
      </c>
      <c r="C11" s="474">
        <v>11</v>
      </c>
      <c r="D11" s="474">
        <v>6</v>
      </c>
      <c r="E11" s="474">
        <v>9</v>
      </c>
      <c r="F11" s="474"/>
      <c r="G11" s="474"/>
      <c r="H11" s="474"/>
      <c r="I11" s="474">
        <v>4</v>
      </c>
      <c r="J11" s="474">
        <v>4</v>
      </c>
      <c r="K11" s="474">
        <v>4</v>
      </c>
      <c r="L11" s="474">
        <f>SUM(M11:O11)</f>
        <v>9</v>
      </c>
      <c r="M11" s="474">
        <v>1</v>
      </c>
      <c r="N11" s="474"/>
      <c r="O11" s="474">
        <v>8</v>
      </c>
      <c r="P11" s="474">
        <f>SUM(Q11:R11)</f>
        <v>9</v>
      </c>
      <c r="Q11" s="474">
        <v>5</v>
      </c>
      <c r="R11" s="474">
        <v>4</v>
      </c>
      <c r="S11" s="474">
        <v>5</v>
      </c>
      <c r="T11" s="474">
        <v>5</v>
      </c>
      <c r="U11" s="474">
        <v>0</v>
      </c>
      <c r="V11" s="546">
        <f>L11</f>
        <v>9</v>
      </c>
      <c r="W11" s="546">
        <f>E11+H11</f>
        <v>9</v>
      </c>
      <c r="X11" s="547">
        <f>V11-W11</f>
        <v>0</v>
      </c>
      <c r="Y11" s="546">
        <f>M11+N11+O11</f>
        <v>9</v>
      </c>
      <c r="Z11" s="546">
        <f>Q11+R11</f>
        <v>9</v>
      </c>
      <c r="AA11" s="547">
        <f aca="true" t="shared" si="1" ref="AA11:AA23">Y11-Z11</f>
        <v>0</v>
      </c>
      <c r="AB11" s="547">
        <f aca="true" t="shared" si="2" ref="AB11:AB23">X11-AA11</f>
        <v>0</v>
      </c>
      <c r="AC11" s="546">
        <f>Q11</f>
        <v>5</v>
      </c>
      <c r="AD11" s="546">
        <f>T11+U11</f>
        <v>5</v>
      </c>
      <c r="AE11" s="547">
        <f aca="true" t="shared" si="3" ref="AE11:AE23">AC11-AD11</f>
        <v>0</v>
      </c>
      <c r="AF11" s="420"/>
      <c r="AG11" s="420"/>
      <c r="AH11" s="420"/>
      <c r="AI11" s="548"/>
    </row>
    <row r="12" spans="1:35" s="550" customFormat="1" ht="13.5" customHeight="1">
      <c r="A12" s="299" t="s">
        <v>13</v>
      </c>
      <c r="B12" s="300" t="s">
        <v>375</v>
      </c>
      <c r="C12" s="244"/>
      <c r="D12" s="244"/>
      <c r="E12" s="244"/>
      <c r="F12" s="308"/>
      <c r="G12" s="308"/>
      <c r="H12" s="308"/>
      <c r="I12" s="244"/>
      <c r="J12" s="244"/>
      <c r="K12" s="244"/>
      <c r="L12" s="244">
        <f>M12+N12+O12</f>
        <v>0</v>
      </c>
      <c r="M12" s="244"/>
      <c r="N12" s="244"/>
      <c r="O12" s="244"/>
      <c r="P12" s="244">
        <f>Q12+R12</f>
        <v>0</v>
      </c>
      <c r="Q12" s="244"/>
      <c r="R12" s="244"/>
      <c r="S12" s="244">
        <f>T12+U12</f>
        <v>0</v>
      </c>
      <c r="T12" s="244"/>
      <c r="U12" s="244"/>
      <c r="V12" s="546">
        <f>L12</f>
        <v>0</v>
      </c>
      <c r="W12" s="546">
        <f>E12+H12</f>
        <v>0</v>
      </c>
      <c r="X12" s="547">
        <f>V12-W12</f>
        <v>0</v>
      </c>
      <c r="Y12" s="546">
        <f>M12+N12+O12</f>
        <v>0</v>
      </c>
      <c r="Z12" s="546">
        <f>Q12+R12</f>
        <v>0</v>
      </c>
      <c r="AA12" s="547">
        <f t="shared" si="1"/>
        <v>0</v>
      </c>
      <c r="AB12" s="547">
        <f t="shared" si="2"/>
        <v>0</v>
      </c>
      <c r="AC12" s="546">
        <f aca="true" t="shared" si="4" ref="AC12:AC23">Q12</f>
        <v>0</v>
      </c>
      <c r="AD12" s="546">
        <f aca="true" t="shared" si="5" ref="AD12:AD23">T12+U12</f>
        <v>0</v>
      </c>
      <c r="AE12" s="547">
        <f t="shared" si="3"/>
        <v>0</v>
      </c>
      <c r="AF12" s="551"/>
      <c r="AG12" s="551"/>
      <c r="AH12" s="551"/>
      <c r="AI12" s="420"/>
    </row>
    <row r="13" spans="1:35" s="550" customFormat="1" ht="13.5" customHeight="1">
      <c r="A13" s="299" t="s">
        <v>14</v>
      </c>
      <c r="B13" s="300" t="s">
        <v>376</v>
      </c>
      <c r="C13" s="244">
        <v>1</v>
      </c>
      <c r="D13" s="244">
        <v>1</v>
      </c>
      <c r="E13" s="244">
        <v>1</v>
      </c>
      <c r="F13" s="308">
        <v>0</v>
      </c>
      <c r="G13" s="308">
        <v>0</v>
      </c>
      <c r="H13" s="308">
        <v>0</v>
      </c>
      <c r="I13" s="244">
        <v>1</v>
      </c>
      <c r="J13" s="244">
        <v>1</v>
      </c>
      <c r="K13" s="244">
        <v>1</v>
      </c>
      <c r="L13" s="545">
        <v>1</v>
      </c>
      <c r="M13" s="244">
        <v>1</v>
      </c>
      <c r="N13" s="244">
        <v>0</v>
      </c>
      <c r="O13" s="244">
        <v>0</v>
      </c>
      <c r="P13" s="545">
        <v>1</v>
      </c>
      <c r="Q13" s="244">
        <v>1</v>
      </c>
      <c r="R13" s="244">
        <v>0</v>
      </c>
      <c r="S13" s="244">
        <v>1</v>
      </c>
      <c r="T13" s="244">
        <v>1</v>
      </c>
      <c r="U13" s="474"/>
      <c r="V13" s="546">
        <f aca="true" t="shared" si="6" ref="V13:V23">L13</f>
        <v>1</v>
      </c>
      <c r="W13" s="546">
        <f aca="true" t="shared" si="7" ref="W13:W23">E13+H13</f>
        <v>1</v>
      </c>
      <c r="X13" s="547">
        <f aca="true" t="shared" si="8" ref="X13:X23">V13-W13</f>
        <v>0</v>
      </c>
      <c r="Y13" s="546">
        <f aca="true" t="shared" si="9" ref="Y13:Y23">M13+N13+O13</f>
        <v>1</v>
      </c>
      <c r="Z13" s="546">
        <f aca="true" t="shared" si="10" ref="Z13:Z23">Q13+R13</f>
        <v>1</v>
      </c>
      <c r="AA13" s="547">
        <f t="shared" si="1"/>
        <v>0</v>
      </c>
      <c r="AB13" s="547">
        <f t="shared" si="2"/>
        <v>0</v>
      </c>
      <c r="AC13" s="546">
        <f t="shared" si="4"/>
        <v>1</v>
      </c>
      <c r="AD13" s="546">
        <f t="shared" si="5"/>
        <v>1</v>
      </c>
      <c r="AE13" s="547">
        <f t="shared" si="3"/>
        <v>0</v>
      </c>
      <c r="AF13" s="420"/>
      <c r="AG13" s="420"/>
      <c r="AH13" s="420"/>
      <c r="AI13" s="551"/>
    </row>
    <row r="14" spans="1:35" s="550" customFormat="1" ht="13.5" customHeight="1">
      <c r="A14" s="299" t="s">
        <v>19</v>
      </c>
      <c r="B14" s="300" t="s">
        <v>377</v>
      </c>
      <c r="C14" s="474"/>
      <c r="D14" s="474"/>
      <c r="E14" s="474"/>
      <c r="F14" s="474"/>
      <c r="G14" s="474"/>
      <c r="H14" s="474"/>
      <c r="I14" s="474"/>
      <c r="J14" s="474"/>
      <c r="K14" s="474"/>
      <c r="L14" s="474">
        <f>M14+N14+O14</f>
        <v>0</v>
      </c>
      <c r="M14" s="474"/>
      <c r="N14" s="474"/>
      <c r="O14" s="474"/>
      <c r="P14" s="474">
        <f>Q14+R14</f>
        <v>0</v>
      </c>
      <c r="Q14" s="474"/>
      <c r="R14" s="474"/>
      <c r="S14" s="474">
        <f>T14+U14</f>
        <v>0</v>
      </c>
      <c r="T14" s="474"/>
      <c r="U14" s="474"/>
      <c r="V14" s="546">
        <f t="shared" si="6"/>
        <v>0</v>
      </c>
      <c r="W14" s="546">
        <f t="shared" si="7"/>
        <v>0</v>
      </c>
      <c r="X14" s="547">
        <f t="shared" si="8"/>
        <v>0</v>
      </c>
      <c r="Y14" s="546">
        <f t="shared" si="9"/>
        <v>0</v>
      </c>
      <c r="Z14" s="546">
        <f t="shared" si="10"/>
        <v>0</v>
      </c>
      <c r="AA14" s="547">
        <f t="shared" si="1"/>
        <v>0</v>
      </c>
      <c r="AB14" s="547">
        <f t="shared" si="2"/>
        <v>0</v>
      </c>
      <c r="AC14" s="546">
        <f t="shared" si="4"/>
        <v>0</v>
      </c>
      <c r="AD14" s="546">
        <f t="shared" si="5"/>
        <v>0</v>
      </c>
      <c r="AE14" s="547">
        <f t="shared" si="3"/>
        <v>0</v>
      </c>
      <c r="AF14" s="420"/>
      <c r="AG14" s="420"/>
      <c r="AH14" s="420"/>
      <c r="AI14" s="420"/>
    </row>
    <row r="15" spans="1:31" ht="13.5" customHeight="1">
      <c r="A15" s="299" t="s">
        <v>22</v>
      </c>
      <c r="B15" s="300" t="s">
        <v>378</v>
      </c>
      <c r="C15" s="308"/>
      <c r="D15" s="308"/>
      <c r="E15" s="308"/>
      <c r="F15" s="308"/>
      <c r="G15" s="308"/>
      <c r="H15" s="308"/>
      <c r="I15" s="308"/>
      <c r="J15" s="308"/>
      <c r="K15" s="308"/>
      <c r="L15" s="474">
        <f>M15+N15+O15</f>
        <v>0</v>
      </c>
      <c r="M15" s="244"/>
      <c r="N15" s="244"/>
      <c r="O15" s="244"/>
      <c r="P15" s="474">
        <f>Q15+R15</f>
        <v>0</v>
      </c>
      <c r="Q15" s="244"/>
      <c r="R15" s="244"/>
      <c r="S15" s="474">
        <f aca="true" t="shared" si="11" ref="S15:S23">T15+U15</f>
        <v>0</v>
      </c>
      <c r="T15" s="244"/>
      <c r="U15" s="244"/>
      <c r="V15" s="546">
        <f>L15</f>
        <v>0</v>
      </c>
      <c r="W15" s="546">
        <f>E15+H15</f>
        <v>0</v>
      </c>
      <c r="X15" s="547">
        <f>V15-W15</f>
        <v>0</v>
      </c>
      <c r="Y15" s="546">
        <f>M15+N15+O15</f>
        <v>0</v>
      </c>
      <c r="Z15" s="546">
        <f>Q15+R15</f>
        <v>0</v>
      </c>
      <c r="AA15" s="547">
        <f t="shared" si="1"/>
        <v>0</v>
      </c>
      <c r="AB15" s="547">
        <f>X15-AA15</f>
        <v>0</v>
      </c>
      <c r="AC15" s="546">
        <f t="shared" si="4"/>
        <v>0</v>
      </c>
      <c r="AD15" s="546">
        <f t="shared" si="5"/>
        <v>0</v>
      </c>
      <c r="AE15" s="547">
        <f t="shared" si="3"/>
        <v>0</v>
      </c>
    </row>
    <row r="16" spans="1:32" ht="13.5" customHeight="1">
      <c r="A16" s="299" t="s">
        <v>23</v>
      </c>
      <c r="B16" s="300" t="s">
        <v>379</v>
      </c>
      <c r="C16" s="474"/>
      <c r="D16" s="474"/>
      <c r="E16" s="474"/>
      <c r="F16" s="474"/>
      <c r="G16" s="474"/>
      <c r="H16" s="474"/>
      <c r="I16" s="474"/>
      <c r="J16" s="474"/>
      <c r="K16" s="474"/>
      <c r="L16" s="474">
        <f aca="true" t="shared" si="12" ref="L16:L23">M16+N16+O16</f>
        <v>0</v>
      </c>
      <c r="M16" s="474"/>
      <c r="N16" s="474"/>
      <c r="O16" s="474"/>
      <c r="P16" s="474">
        <f aca="true" t="shared" si="13" ref="P16:P23">Q16+R16</f>
        <v>0</v>
      </c>
      <c r="Q16" s="474"/>
      <c r="R16" s="474"/>
      <c r="S16" s="474">
        <f t="shared" si="11"/>
        <v>0</v>
      </c>
      <c r="T16" s="474"/>
      <c r="U16" s="474"/>
      <c r="V16" s="546">
        <f t="shared" si="6"/>
        <v>0</v>
      </c>
      <c r="W16" s="546">
        <f t="shared" si="7"/>
        <v>0</v>
      </c>
      <c r="X16" s="547">
        <f t="shared" si="8"/>
        <v>0</v>
      </c>
      <c r="Y16" s="546">
        <f t="shared" si="9"/>
        <v>0</v>
      </c>
      <c r="Z16" s="546">
        <f t="shared" si="10"/>
        <v>0</v>
      </c>
      <c r="AA16" s="547">
        <f t="shared" si="1"/>
        <v>0</v>
      </c>
      <c r="AB16" s="547">
        <f t="shared" si="2"/>
        <v>0</v>
      </c>
      <c r="AC16" s="546">
        <f t="shared" si="4"/>
        <v>0</v>
      </c>
      <c r="AD16" s="546">
        <f t="shared" si="5"/>
        <v>0</v>
      </c>
      <c r="AE16" s="547">
        <f t="shared" si="3"/>
        <v>0</v>
      </c>
      <c r="AF16" s="420" t="s">
        <v>432</v>
      </c>
    </row>
    <row r="17" spans="1:31" ht="13.5" customHeight="1">
      <c r="A17" s="299" t="s">
        <v>24</v>
      </c>
      <c r="B17" s="300" t="s">
        <v>380</v>
      </c>
      <c r="C17" s="474"/>
      <c r="D17" s="474"/>
      <c r="E17" s="474"/>
      <c r="F17" s="474"/>
      <c r="G17" s="474"/>
      <c r="H17" s="474"/>
      <c r="I17" s="474"/>
      <c r="J17" s="474"/>
      <c r="K17" s="474"/>
      <c r="L17" s="474">
        <f t="shared" si="12"/>
        <v>0</v>
      </c>
      <c r="M17" s="474"/>
      <c r="N17" s="474"/>
      <c r="O17" s="474"/>
      <c r="P17" s="474">
        <f t="shared" si="13"/>
        <v>0</v>
      </c>
      <c r="Q17" s="474"/>
      <c r="R17" s="474"/>
      <c r="S17" s="474">
        <f t="shared" si="11"/>
        <v>0</v>
      </c>
      <c r="T17" s="244"/>
      <c r="U17" s="474"/>
      <c r="V17" s="546">
        <f t="shared" si="6"/>
        <v>0</v>
      </c>
      <c r="W17" s="546">
        <f t="shared" si="7"/>
        <v>0</v>
      </c>
      <c r="X17" s="547">
        <f t="shared" si="8"/>
        <v>0</v>
      </c>
      <c r="Y17" s="546">
        <f t="shared" si="9"/>
        <v>0</v>
      </c>
      <c r="Z17" s="546">
        <f t="shared" si="10"/>
        <v>0</v>
      </c>
      <c r="AA17" s="547">
        <f t="shared" si="1"/>
        <v>0</v>
      </c>
      <c r="AB17" s="547">
        <f t="shared" si="2"/>
        <v>0</v>
      </c>
      <c r="AC17" s="546">
        <f t="shared" si="4"/>
        <v>0</v>
      </c>
      <c r="AD17" s="546">
        <f t="shared" si="5"/>
        <v>0</v>
      </c>
      <c r="AE17" s="547">
        <f t="shared" si="3"/>
        <v>0</v>
      </c>
    </row>
    <row r="18" spans="1:31" ht="13.5" customHeight="1">
      <c r="A18" s="299" t="s">
        <v>25</v>
      </c>
      <c r="B18" s="300" t="s">
        <v>381</v>
      </c>
      <c r="C18" s="244"/>
      <c r="D18" s="244"/>
      <c r="E18" s="244"/>
      <c r="F18" s="474"/>
      <c r="G18" s="474"/>
      <c r="H18" s="474"/>
      <c r="I18" s="474"/>
      <c r="J18" s="474"/>
      <c r="K18" s="474"/>
      <c r="L18" s="474">
        <f t="shared" si="12"/>
        <v>0</v>
      </c>
      <c r="M18" s="474"/>
      <c r="N18" s="474"/>
      <c r="O18" s="474"/>
      <c r="P18" s="474">
        <f>Q18+R18</f>
        <v>0</v>
      </c>
      <c r="Q18" s="474"/>
      <c r="R18" s="474"/>
      <c r="S18" s="474">
        <f>T18+U18</f>
        <v>0</v>
      </c>
      <c r="T18" s="244"/>
      <c r="U18" s="474"/>
      <c r="V18" s="546">
        <f t="shared" si="6"/>
        <v>0</v>
      </c>
      <c r="W18" s="546">
        <f t="shared" si="7"/>
        <v>0</v>
      </c>
      <c r="X18" s="547">
        <f>V18-W18</f>
        <v>0</v>
      </c>
      <c r="Y18" s="546">
        <f t="shared" si="9"/>
        <v>0</v>
      </c>
      <c r="Z18" s="546">
        <f t="shared" si="10"/>
        <v>0</v>
      </c>
      <c r="AA18" s="547">
        <f t="shared" si="1"/>
        <v>0</v>
      </c>
      <c r="AB18" s="547">
        <f t="shared" si="2"/>
        <v>0</v>
      </c>
      <c r="AC18" s="546">
        <f t="shared" si="4"/>
        <v>0</v>
      </c>
      <c r="AD18" s="546">
        <f t="shared" si="5"/>
        <v>0</v>
      </c>
      <c r="AE18" s="547">
        <f t="shared" si="3"/>
        <v>0</v>
      </c>
    </row>
    <row r="19" spans="1:31" ht="13.5" customHeight="1">
      <c r="A19" s="299" t="s">
        <v>26</v>
      </c>
      <c r="B19" s="300" t="s">
        <v>382</v>
      </c>
      <c r="C19" s="474"/>
      <c r="D19" s="474"/>
      <c r="E19" s="474"/>
      <c r="F19" s="474"/>
      <c r="G19" s="474"/>
      <c r="H19" s="474"/>
      <c r="I19" s="474"/>
      <c r="J19" s="474"/>
      <c r="K19" s="474"/>
      <c r="L19" s="474">
        <f t="shared" si="12"/>
        <v>0</v>
      </c>
      <c r="M19" s="474"/>
      <c r="N19" s="474"/>
      <c r="O19" s="474"/>
      <c r="P19" s="474">
        <f t="shared" si="13"/>
        <v>0</v>
      </c>
      <c r="Q19" s="474"/>
      <c r="R19" s="474"/>
      <c r="S19" s="474">
        <f t="shared" si="11"/>
        <v>0</v>
      </c>
      <c r="T19" s="474"/>
      <c r="U19" s="474"/>
      <c r="V19" s="546">
        <f t="shared" si="6"/>
        <v>0</v>
      </c>
      <c r="W19" s="546">
        <f t="shared" si="7"/>
        <v>0</v>
      </c>
      <c r="X19" s="547">
        <f t="shared" si="8"/>
        <v>0</v>
      </c>
      <c r="Y19" s="546">
        <f t="shared" si="9"/>
        <v>0</v>
      </c>
      <c r="Z19" s="546">
        <f t="shared" si="10"/>
        <v>0</v>
      </c>
      <c r="AA19" s="547">
        <f t="shared" si="1"/>
        <v>0</v>
      </c>
      <c r="AB19" s="547">
        <f t="shared" si="2"/>
        <v>0</v>
      </c>
      <c r="AC19" s="546">
        <f t="shared" si="4"/>
        <v>0</v>
      </c>
      <c r="AD19" s="546">
        <f t="shared" si="5"/>
        <v>0</v>
      </c>
      <c r="AE19" s="547">
        <f t="shared" si="3"/>
        <v>0</v>
      </c>
    </row>
    <row r="20" spans="1:31" ht="13.5" customHeight="1">
      <c r="A20" s="299" t="s">
        <v>27</v>
      </c>
      <c r="B20" s="300" t="s">
        <v>383</v>
      </c>
      <c r="C20" s="474"/>
      <c r="D20" s="474"/>
      <c r="E20" s="474"/>
      <c r="F20" s="474"/>
      <c r="G20" s="474"/>
      <c r="H20" s="474"/>
      <c r="I20" s="474"/>
      <c r="J20" s="474"/>
      <c r="K20" s="474"/>
      <c r="L20" s="474">
        <f t="shared" si="12"/>
        <v>0</v>
      </c>
      <c r="M20" s="474"/>
      <c r="N20" s="474"/>
      <c r="O20" s="474"/>
      <c r="P20" s="474">
        <f t="shared" si="13"/>
        <v>0</v>
      </c>
      <c r="Q20" s="474"/>
      <c r="R20" s="474"/>
      <c r="S20" s="474">
        <f t="shared" si="11"/>
        <v>0</v>
      </c>
      <c r="T20" s="474"/>
      <c r="U20" s="474"/>
      <c r="V20" s="546">
        <f t="shared" si="6"/>
        <v>0</v>
      </c>
      <c r="W20" s="546">
        <f t="shared" si="7"/>
        <v>0</v>
      </c>
      <c r="X20" s="547">
        <f>V20-W20</f>
        <v>0</v>
      </c>
      <c r="Y20" s="546">
        <f t="shared" si="9"/>
        <v>0</v>
      </c>
      <c r="Z20" s="546">
        <f t="shared" si="10"/>
        <v>0</v>
      </c>
      <c r="AA20" s="547">
        <f>Y20-Z20</f>
        <v>0</v>
      </c>
      <c r="AB20" s="547">
        <f>X20-AA20</f>
        <v>0</v>
      </c>
      <c r="AC20" s="546">
        <f t="shared" si="4"/>
        <v>0</v>
      </c>
      <c r="AD20" s="546">
        <f t="shared" si="5"/>
        <v>0</v>
      </c>
      <c r="AE20" s="547">
        <f t="shared" si="3"/>
        <v>0</v>
      </c>
    </row>
    <row r="21" spans="1:31" ht="13.5" customHeight="1">
      <c r="A21" s="299" t="s">
        <v>29</v>
      </c>
      <c r="B21" s="300" t="s">
        <v>384</v>
      </c>
      <c r="C21" s="474"/>
      <c r="D21" s="474"/>
      <c r="E21" s="474"/>
      <c r="F21" s="474"/>
      <c r="G21" s="474"/>
      <c r="H21" s="474"/>
      <c r="I21" s="474"/>
      <c r="J21" s="474"/>
      <c r="K21" s="474"/>
      <c r="L21" s="474">
        <f t="shared" si="12"/>
        <v>0</v>
      </c>
      <c r="M21" s="474"/>
      <c r="N21" s="474"/>
      <c r="O21" s="474"/>
      <c r="P21" s="474">
        <f t="shared" si="13"/>
        <v>0</v>
      </c>
      <c r="Q21" s="474"/>
      <c r="R21" s="474"/>
      <c r="S21" s="474">
        <f t="shared" si="11"/>
        <v>0</v>
      </c>
      <c r="T21" s="474"/>
      <c r="U21" s="474"/>
      <c r="V21" s="546">
        <f t="shared" si="6"/>
        <v>0</v>
      </c>
      <c r="W21" s="546">
        <f t="shared" si="7"/>
        <v>0</v>
      </c>
      <c r="X21" s="547">
        <f t="shared" si="8"/>
        <v>0</v>
      </c>
      <c r="Y21" s="546">
        <f t="shared" si="9"/>
        <v>0</v>
      </c>
      <c r="Z21" s="546">
        <f t="shared" si="10"/>
        <v>0</v>
      </c>
      <c r="AA21" s="547">
        <f t="shared" si="1"/>
        <v>0</v>
      </c>
      <c r="AB21" s="547">
        <f t="shared" si="2"/>
        <v>0</v>
      </c>
      <c r="AC21" s="546">
        <f t="shared" si="4"/>
        <v>0</v>
      </c>
      <c r="AD21" s="546">
        <f t="shared" si="5"/>
        <v>0</v>
      </c>
      <c r="AE21" s="547">
        <f t="shared" si="3"/>
        <v>0</v>
      </c>
    </row>
    <row r="22" spans="1:31" ht="13.5" customHeight="1">
      <c r="A22" s="299" t="s">
        <v>30</v>
      </c>
      <c r="B22" s="300" t="s">
        <v>385</v>
      </c>
      <c r="C22" s="474"/>
      <c r="D22" s="474"/>
      <c r="E22" s="474"/>
      <c r="F22" s="474"/>
      <c r="G22" s="474"/>
      <c r="H22" s="474"/>
      <c r="I22" s="474"/>
      <c r="J22" s="474"/>
      <c r="K22" s="474"/>
      <c r="L22" s="474">
        <f t="shared" si="12"/>
        <v>0</v>
      </c>
      <c r="M22" s="474"/>
      <c r="N22" s="474"/>
      <c r="O22" s="474"/>
      <c r="P22" s="474">
        <f t="shared" si="13"/>
        <v>0</v>
      </c>
      <c r="Q22" s="474"/>
      <c r="R22" s="474"/>
      <c r="S22" s="474">
        <f t="shared" si="11"/>
        <v>0</v>
      </c>
      <c r="T22" s="474"/>
      <c r="U22" s="474"/>
      <c r="V22" s="546">
        <f t="shared" si="6"/>
        <v>0</v>
      </c>
      <c r="W22" s="546">
        <f t="shared" si="7"/>
        <v>0</v>
      </c>
      <c r="X22" s="547">
        <f t="shared" si="8"/>
        <v>0</v>
      </c>
      <c r="Y22" s="546">
        <f t="shared" si="9"/>
        <v>0</v>
      </c>
      <c r="Z22" s="546">
        <f t="shared" si="10"/>
        <v>0</v>
      </c>
      <c r="AA22" s="547">
        <f t="shared" si="1"/>
        <v>0</v>
      </c>
      <c r="AB22" s="547">
        <f t="shared" si="2"/>
        <v>0</v>
      </c>
      <c r="AC22" s="546">
        <f t="shared" si="4"/>
        <v>0</v>
      </c>
      <c r="AD22" s="546">
        <f t="shared" si="5"/>
        <v>0</v>
      </c>
      <c r="AE22" s="547">
        <f t="shared" si="3"/>
        <v>0</v>
      </c>
    </row>
    <row r="23" spans="1:31" ht="13.5" customHeight="1">
      <c r="A23" s="299" t="s">
        <v>104</v>
      </c>
      <c r="B23" s="300" t="s">
        <v>386</v>
      </c>
      <c r="C23" s="474"/>
      <c r="D23" s="474"/>
      <c r="E23" s="474"/>
      <c r="F23" s="474"/>
      <c r="G23" s="474"/>
      <c r="H23" s="474"/>
      <c r="I23" s="474"/>
      <c r="J23" s="474"/>
      <c r="K23" s="474"/>
      <c r="L23" s="474">
        <f t="shared" si="12"/>
        <v>0</v>
      </c>
      <c r="M23" s="474"/>
      <c r="N23" s="474"/>
      <c r="O23" s="474"/>
      <c r="P23" s="474">
        <f t="shared" si="13"/>
        <v>0</v>
      </c>
      <c r="Q23" s="474"/>
      <c r="R23" s="474"/>
      <c r="S23" s="474">
        <f t="shared" si="11"/>
        <v>0</v>
      </c>
      <c r="T23" s="474"/>
      <c r="U23" s="474"/>
      <c r="V23" s="546">
        <f t="shared" si="6"/>
        <v>0</v>
      </c>
      <c r="W23" s="546">
        <f t="shared" si="7"/>
        <v>0</v>
      </c>
      <c r="X23" s="547">
        <f t="shared" si="8"/>
        <v>0</v>
      </c>
      <c r="Y23" s="546">
        <f t="shared" si="9"/>
        <v>0</v>
      </c>
      <c r="Z23" s="546">
        <f t="shared" si="10"/>
        <v>0</v>
      </c>
      <c r="AA23" s="547">
        <f t="shared" si="1"/>
        <v>0</v>
      </c>
      <c r="AB23" s="547">
        <f t="shared" si="2"/>
        <v>0</v>
      </c>
      <c r="AC23" s="546">
        <f t="shared" si="4"/>
        <v>0</v>
      </c>
      <c r="AD23" s="546">
        <f t="shared" si="5"/>
        <v>0</v>
      </c>
      <c r="AE23" s="547">
        <f t="shared" si="3"/>
        <v>0</v>
      </c>
    </row>
    <row r="24" spans="1:31" ht="16.5" customHeight="1">
      <c r="A24" s="182"/>
      <c r="B24" s="878" t="str">
        <f>TT!C7</f>
        <v>Sơn La, ngày 02 tháng 7 năm 2021</v>
      </c>
      <c r="C24" s="878"/>
      <c r="D24" s="878"/>
      <c r="E24" s="878"/>
      <c r="F24" s="878"/>
      <c r="G24" s="878"/>
      <c r="H24" s="231"/>
      <c r="I24" s="231"/>
      <c r="J24" s="231"/>
      <c r="K24" s="239"/>
      <c r="L24" s="240"/>
      <c r="M24" s="240"/>
      <c r="N24" s="239"/>
      <c r="O24" s="906" t="str">
        <f>TT!C4</f>
        <v>Sơn La, ngày 02 tháng 7 năm 2021</v>
      </c>
      <c r="P24" s="906"/>
      <c r="Q24" s="906"/>
      <c r="R24" s="906"/>
      <c r="S24" s="906"/>
      <c r="T24" s="906"/>
      <c r="U24" s="227"/>
      <c r="V24" s="546"/>
      <c r="W24" s="546"/>
      <c r="X24" s="547"/>
      <c r="Y24" s="546"/>
      <c r="Z24" s="546"/>
      <c r="AA24" s="547"/>
      <c r="AB24" s="547"/>
      <c r="AC24" s="546"/>
      <c r="AD24" s="546"/>
      <c r="AE24" s="547"/>
    </row>
    <row r="25" spans="1:31" ht="16.5">
      <c r="A25" s="110"/>
      <c r="B25" s="865" t="s">
        <v>281</v>
      </c>
      <c r="C25" s="865"/>
      <c r="D25" s="865"/>
      <c r="E25" s="865"/>
      <c r="F25" s="865"/>
      <c r="G25" s="865"/>
      <c r="H25" s="232"/>
      <c r="I25" s="232"/>
      <c r="J25" s="232"/>
      <c r="K25" s="241"/>
      <c r="L25" s="241"/>
      <c r="M25" s="241"/>
      <c r="N25" s="242"/>
      <c r="O25" s="866" t="str">
        <f>TT!C5</f>
        <v>PHÓ CỤC TRƯỞNG</v>
      </c>
      <c r="P25" s="866"/>
      <c r="Q25" s="866"/>
      <c r="R25" s="866"/>
      <c r="S25" s="866"/>
      <c r="T25" s="866"/>
      <c r="U25" s="227"/>
      <c r="V25" s="546"/>
      <c r="W25" s="546"/>
      <c r="X25" s="547"/>
      <c r="Y25" s="546"/>
      <c r="Z25" s="546"/>
      <c r="AA25" s="547"/>
      <c r="AB25" s="547"/>
      <c r="AC25" s="546"/>
      <c r="AD25" s="546"/>
      <c r="AE25" s="547"/>
    </row>
    <row r="26" spans="1:22" ht="16.5">
      <c r="A26" s="3"/>
      <c r="B26" s="226"/>
      <c r="C26" s="226"/>
      <c r="D26" s="227"/>
      <c r="E26" s="227"/>
      <c r="F26" s="227"/>
      <c r="G26" s="226"/>
      <c r="H26" s="226"/>
      <c r="I26" s="226"/>
      <c r="J26" s="226"/>
      <c r="K26" s="227"/>
      <c r="L26" s="227"/>
      <c r="M26" s="227"/>
      <c r="N26" s="227"/>
      <c r="O26" s="227"/>
      <c r="P26" s="233"/>
      <c r="Q26" s="233"/>
      <c r="R26" s="233"/>
      <c r="S26" s="227"/>
      <c r="T26" s="227"/>
      <c r="U26" s="227"/>
      <c r="V26" s="552"/>
    </row>
    <row r="27" spans="1:22" ht="16.5">
      <c r="A27" s="3"/>
      <c r="B27" s="226"/>
      <c r="C27" s="226"/>
      <c r="D27" s="227"/>
      <c r="E27" s="227"/>
      <c r="F27" s="227"/>
      <c r="G27" s="226"/>
      <c r="H27" s="226"/>
      <c r="I27" s="226"/>
      <c r="J27" s="226"/>
      <c r="K27" s="227"/>
      <c r="L27" s="227"/>
      <c r="M27" s="227"/>
      <c r="N27" s="227"/>
      <c r="O27" s="227"/>
      <c r="P27" s="553"/>
      <c r="Q27" s="553"/>
      <c r="R27" s="553"/>
      <c r="S27" s="553"/>
      <c r="T27" s="553"/>
      <c r="U27" s="553"/>
      <c r="V27" s="552"/>
    </row>
    <row r="28" spans="1:21" ht="16.5">
      <c r="A28" s="3"/>
      <c r="B28" s="226"/>
      <c r="C28" s="226"/>
      <c r="D28" s="227"/>
      <c r="E28" s="227"/>
      <c r="F28" s="227"/>
      <c r="G28" s="226"/>
      <c r="H28" s="226"/>
      <c r="I28" s="226"/>
      <c r="J28" s="226"/>
      <c r="K28" s="227"/>
      <c r="L28" s="227"/>
      <c r="M28" s="227"/>
      <c r="N28" s="227"/>
      <c r="O28" s="227"/>
      <c r="P28" s="553"/>
      <c r="Q28" s="553"/>
      <c r="R28" s="553"/>
      <c r="S28" s="553"/>
      <c r="T28" s="553"/>
      <c r="U28" s="553"/>
    </row>
    <row r="29" spans="1:21" ht="16.5">
      <c r="A29" s="3"/>
      <c r="B29" s="866" t="str">
        <f>TT!C6</f>
        <v>Nguyễn Thị Ngọc</v>
      </c>
      <c r="C29" s="866"/>
      <c r="D29" s="866"/>
      <c r="E29" s="866"/>
      <c r="F29" s="866"/>
      <c r="G29" s="866"/>
      <c r="H29" s="233"/>
      <c r="I29" s="233"/>
      <c r="J29" s="233"/>
      <c r="K29" s="227"/>
      <c r="L29" s="227"/>
      <c r="M29" s="227"/>
      <c r="N29" s="227"/>
      <c r="O29" s="866" t="str">
        <f>TT!C3</f>
        <v>Lò Anh Vĩnh</v>
      </c>
      <c r="P29" s="866"/>
      <c r="Q29" s="866"/>
      <c r="R29" s="866"/>
      <c r="S29" s="866"/>
      <c r="T29" s="866"/>
      <c r="U29" s="227"/>
    </row>
    <row r="30" spans="1:35" ht="16.5">
      <c r="A30" s="553"/>
      <c r="B30" s="553"/>
      <c r="C30" s="553"/>
      <c r="D30" s="553"/>
      <c r="E30" s="553"/>
      <c r="F30" s="553"/>
      <c r="G30" s="553"/>
      <c r="H30" s="553"/>
      <c r="I30" s="553"/>
      <c r="J30" s="553"/>
      <c r="K30" s="553"/>
      <c r="L30" s="553"/>
      <c r="M30" s="553"/>
      <c r="N30" s="553"/>
      <c r="O30" s="553"/>
      <c r="P30" s="226"/>
      <c r="Q30" s="226"/>
      <c r="R30" s="226"/>
      <c r="S30" s="227"/>
      <c r="T30" s="227"/>
      <c r="U30" s="227"/>
      <c r="V30" s="554"/>
      <c r="W30" s="554"/>
      <c r="X30" s="554"/>
      <c r="Y30" s="554"/>
      <c r="Z30" s="554"/>
      <c r="AA30" s="554"/>
      <c r="AB30" s="554"/>
      <c r="AC30" s="554"/>
      <c r="AD30" s="554"/>
      <c r="AE30" s="554"/>
      <c r="AF30" s="554"/>
      <c r="AG30" s="554"/>
      <c r="AH30" s="554"/>
      <c r="AI30" s="554"/>
    </row>
    <row r="31" spans="1:21" ht="16.5">
      <c r="A31" s="553"/>
      <c r="B31" s="553"/>
      <c r="C31" s="553"/>
      <c r="D31" s="553"/>
      <c r="E31" s="553"/>
      <c r="F31" s="553"/>
      <c r="G31" s="553"/>
      <c r="H31" s="553"/>
      <c r="I31" s="553"/>
      <c r="J31" s="553"/>
      <c r="K31" s="553"/>
      <c r="L31" s="553"/>
      <c r="M31" s="553"/>
      <c r="N31" s="553"/>
      <c r="O31" s="553"/>
      <c r="P31" s="233"/>
      <c r="Q31" s="233"/>
      <c r="R31" s="233"/>
      <c r="S31" s="227"/>
      <c r="T31" s="227"/>
      <c r="U31" s="227"/>
    </row>
  </sheetData>
  <sheetProtection formatCells="0" formatColumns="0" formatRows="0" insertRows="0" deleteRows="0"/>
  <mergeCells count="42">
    <mergeCell ref="C7:C8"/>
    <mergeCell ref="D7:D8"/>
    <mergeCell ref="J7:J8"/>
    <mergeCell ref="N7:N8"/>
    <mergeCell ref="A1:E1"/>
    <mergeCell ref="F1:P1"/>
    <mergeCell ref="Q1:U1"/>
    <mergeCell ref="H2:N2"/>
    <mergeCell ref="C4:E6"/>
    <mergeCell ref="F4:H6"/>
    <mergeCell ref="A4:A8"/>
    <mergeCell ref="B4:B8"/>
    <mergeCell ref="S4:U6"/>
    <mergeCell ref="B29:G29"/>
    <mergeCell ref="O24:T24"/>
    <mergeCell ref="O25:T25"/>
    <mergeCell ref="O29:T29"/>
    <mergeCell ref="E7:E8"/>
    <mergeCell ref="G7:G8"/>
    <mergeCell ref="H7:H8"/>
    <mergeCell ref="B25:G25"/>
    <mergeCell ref="A9:B9"/>
    <mergeCell ref="I4:K6"/>
    <mergeCell ref="L4:R4"/>
    <mergeCell ref="R7:R8"/>
    <mergeCell ref="M6:O6"/>
    <mergeCell ref="P6:P8"/>
    <mergeCell ref="Q7:Q8"/>
    <mergeCell ref="L5:O5"/>
    <mergeCell ref="P5:R5"/>
    <mergeCell ref="K7:K8"/>
    <mergeCell ref="Q6:R6"/>
    <mergeCell ref="F7:F8"/>
    <mergeCell ref="B24:G24"/>
    <mergeCell ref="S7:S8"/>
    <mergeCell ref="T7:T8"/>
    <mergeCell ref="U7:U8"/>
    <mergeCell ref="O7:O8"/>
    <mergeCell ref="A10:B10"/>
    <mergeCell ref="L6:L8"/>
    <mergeCell ref="M7:M8"/>
    <mergeCell ref="I7:I8"/>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AU32"/>
  <sheetViews>
    <sheetView view="pageBreakPreview" zoomScaleSheetLayoutView="100" zoomScalePageLayoutView="0" workbookViewId="0" topLeftCell="A13">
      <selection activeCell="O25" sqref="O25:U25"/>
    </sheetView>
  </sheetViews>
  <sheetFormatPr defaultColWidth="9.00390625" defaultRowHeight="15.75"/>
  <cols>
    <col min="1" max="1" width="3.75390625" style="563" customWidth="1"/>
    <col min="2" max="2" width="26.125" style="563" customWidth="1"/>
    <col min="3" max="24" width="5.00390625" style="3" customWidth="1"/>
    <col min="25" max="45" width="0" style="3" hidden="1" customWidth="1"/>
    <col min="46" max="16384" width="9.00390625" style="3" customWidth="1"/>
  </cols>
  <sheetData>
    <row r="1" spans="1:24" ht="51" customHeight="1">
      <c r="A1" s="689" t="s">
        <v>316</v>
      </c>
      <c r="B1" s="689"/>
      <c r="C1" s="689"/>
      <c r="D1" s="689"/>
      <c r="E1" s="689"/>
      <c r="F1" s="659" t="s">
        <v>486</v>
      </c>
      <c r="G1" s="659"/>
      <c r="H1" s="659"/>
      <c r="I1" s="659"/>
      <c r="J1" s="659"/>
      <c r="K1" s="659"/>
      <c r="L1" s="659"/>
      <c r="M1" s="659"/>
      <c r="N1" s="659"/>
      <c r="O1" s="659"/>
      <c r="P1" s="659"/>
      <c r="Q1" s="659"/>
      <c r="R1" s="691" t="str">
        <f>'[2]Thông tin'!C2</f>
        <v>Đơn vị  báo cáo: CỤC THADS TỈNH SƠN LA
Đơn vị nhận báo cáo: TỔNG CỤC THADS</v>
      </c>
      <c r="S1" s="691"/>
      <c r="T1" s="691"/>
      <c r="U1" s="691"/>
      <c r="V1" s="691"/>
      <c r="W1" s="691"/>
      <c r="X1" s="691"/>
    </row>
    <row r="2" spans="1:24" ht="14.25" customHeight="1">
      <c r="A2" s="600"/>
      <c r="B2" s="600"/>
      <c r="C2" s="600"/>
      <c r="D2" s="600"/>
      <c r="E2" s="600"/>
      <c r="F2" s="597"/>
      <c r="G2" s="597"/>
      <c r="H2" s="597"/>
      <c r="I2" s="870" t="str">
        <f>TT!C8</f>
        <v>09 tháng/năm 2021</v>
      </c>
      <c r="J2" s="870"/>
      <c r="K2" s="870"/>
      <c r="L2" s="870"/>
      <c r="M2" s="870"/>
      <c r="N2" s="870"/>
      <c r="O2" s="870"/>
      <c r="P2" s="597"/>
      <c r="Q2" s="597"/>
      <c r="R2" s="601"/>
      <c r="S2" s="601"/>
      <c r="T2" s="601"/>
      <c r="U2" s="601"/>
      <c r="V2" s="601"/>
      <c r="W2" s="601"/>
      <c r="X2" s="601"/>
    </row>
    <row r="3" spans="1:24" ht="14.25" customHeight="1">
      <c r="A3" s="600"/>
      <c r="B3" s="600"/>
      <c r="C3" s="600"/>
      <c r="D3" s="600"/>
      <c r="E3" s="600"/>
      <c r="F3" s="611"/>
      <c r="G3" s="611"/>
      <c r="H3" s="611"/>
      <c r="I3" s="609"/>
      <c r="J3" s="609"/>
      <c r="K3" s="609"/>
      <c r="L3" s="609"/>
      <c r="M3" s="609"/>
      <c r="N3" s="609"/>
      <c r="O3" s="609"/>
      <c r="P3" s="611"/>
      <c r="Q3" s="611"/>
      <c r="R3" s="601"/>
      <c r="S3" s="601"/>
      <c r="T3" s="601"/>
      <c r="U3" s="601"/>
      <c r="V3" s="601"/>
      <c r="W3" s="601"/>
      <c r="X3" s="601"/>
    </row>
    <row r="4" spans="1:24" s="6" customFormat="1" ht="15.75" customHeight="1">
      <c r="A4" s="911" t="s">
        <v>230</v>
      </c>
      <c r="B4" s="912" t="s">
        <v>157</v>
      </c>
      <c r="C4" s="913" t="s">
        <v>469</v>
      </c>
      <c r="D4" s="914"/>
      <c r="E4" s="914"/>
      <c r="F4" s="914"/>
      <c r="G4" s="914"/>
      <c r="H4" s="914"/>
      <c r="I4" s="914"/>
      <c r="J4" s="915"/>
      <c r="K4" s="918" t="s">
        <v>303</v>
      </c>
      <c r="L4" s="919"/>
      <c r="M4" s="919"/>
      <c r="N4" s="919"/>
      <c r="O4" s="919"/>
      <c r="P4" s="919"/>
      <c r="Q4" s="920"/>
      <c r="R4" s="922" t="s">
        <v>304</v>
      </c>
      <c r="S4" s="922"/>
      <c r="T4" s="922"/>
      <c r="U4" s="922"/>
      <c r="V4" s="922"/>
      <c r="W4" s="922"/>
      <c r="X4" s="922"/>
    </row>
    <row r="5" spans="1:24" s="6" customFormat="1" ht="39.75" customHeight="1">
      <c r="A5" s="911"/>
      <c r="B5" s="912"/>
      <c r="C5" s="911" t="s">
        <v>231</v>
      </c>
      <c r="D5" s="911" t="s">
        <v>232</v>
      </c>
      <c r="E5" s="911"/>
      <c r="F5" s="911"/>
      <c r="G5" s="911"/>
      <c r="H5" s="911" t="s">
        <v>233</v>
      </c>
      <c r="I5" s="911"/>
      <c r="J5" s="911"/>
      <c r="K5" s="921" t="s">
        <v>234</v>
      </c>
      <c r="L5" s="921" t="s">
        <v>235</v>
      </c>
      <c r="M5" s="921"/>
      <c r="N5" s="921"/>
      <c r="O5" s="921" t="s">
        <v>236</v>
      </c>
      <c r="P5" s="921"/>
      <c r="Q5" s="921"/>
      <c r="R5" s="921" t="s">
        <v>237</v>
      </c>
      <c r="S5" s="921" t="s">
        <v>238</v>
      </c>
      <c r="T5" s="921"/>
      <c r="U5" s="921"/>
      <c r="V5" s="921" t="s">
        <v>239</v>
      </c>
      <c r="W5" s="921"/>
      <c r="X5" s="921"/>
    </row>
    <row r="6" spans="1:24" s="6" customFormat="1" ht="17.25" customHeight="1">
      <c r="A6" s="911"/>
      <c r="B6" s="912"/>
      <c r="C6" s="911"/>
      <c r="D6" s="911" t="s">
        <v>240</v>
      </c>
      <c r="E6" s="911" t="s">
        <v>241</v>
      </c>
      <c r="F6" s="911" t="s">
        <v>242</v>
      </c>
      <c r="G6" s="911" t="s">
        <v>228</v>
      </c>
      <c r="H6" s="911" t="s">
        <v>243</v>
      </c>
      <c r="I6" s="911" t="s">
        <v>244</v>
      </c>
      <c r="J6" s="911" t="s">
        <v>245</v>
      </c>
      <c r="K6" s="921"/>
      <c r="L6" s="921" t="s">
        <v>243</v>
      </c>
      <c r="M6" s="921" t="s">
        <v>244</v>
      </c>
      <c r="N6" s="911" t="s">
        <v>245</v>
      </c>
      <c r="O6" s="921" t="s">
        <v>243</v>
      </c>
      <c r="P6" s="921" t="s">
        <v>244</v>
      </c>
      <c r="Q6" s="911" t="s">
        <v>245</v>
      </c>
      <c r="R6" s="921"/>
      <c r="S6" s="921" t="s">
        <v>243</v>
      </c>
      <c r="T6" s="921" t="s">
        <v>244</v>
      </c>
      <c r="U6" s="911" t="s">
        <v>245</v>
      </c>
      <c r="V6" s="921" t="s">
        <v>243</v>
      </c>
      <c r="W6" s="921" t="s">
        <v>244</v>
      </c>
      <c r="X6" s="911" t="s">
        <v>245</v>
      </c>
    </row>
    <row r="7" spans="1:24" s="6" customFormat="1" ht="17.25" customHeight="1">
      <c r="A7" s="911"/>
      <c r="B7" s="912"/>
      <c r="C7" s="911"/>
      <c r="D7" s="911"/>
      <c r="E7" s="911"/>
      <c r="F7" s="911"/>
      <c r="G7" s="911"/>
      <c r="H7" s="911"/>
      <c r="I7" s="911"/>
      <c r="J7" s="911"/>
      <c r="K7" s="921"/>
      <c r="L7" s="921"/>
      <c r="M7" s="921"/>
      <c r="N7" s="911"/>
      <c r="O7" s="921"/>
      <c r="P7" s="921"/>
      <c r="Q7" s="911"/>
      <c r="R7" s="921"/>
      <c r="S7" s="921"/>
      <c r="T7" s="921"/>
      <c r="U7" s="911"/>
      <c r="V7" s="921"/>
      <c r="W7" s="921"/>
      <c r="X7" s="911"/>
    </row>
    <row r="8" spans="1:24" ht="17.25" customHeight="1">
      <c r="A8" s="911"/>
      <c r="B8" s="912"/>
      <c r="C8" s="911"/>
      <c r="D8" s="911"/>
      <c r="E8" s="911"/>
      <c r="F8" s="911"/>
      <c r="G8" s="911"/>
      <c r="H8" s="911"/>
      <c r="I8" s="911"/>
      <c r="J8" s="911"/>
      <c r="K8" s="921"/>
      <c r="L8" s="921"/>
      <c r="M8" s="921"/>
      <c r="N8" s="911"/>
      <c r="O8" s="921"/>
      <c r="P8" s="921"/>
      <c r="Q8" s="911"/>
      <c r="R8" s="921"/>
      <c r="S8" s="921"/>
      <c r="T8" s="921"/>
      <c r="U8" s="911"/>
      <c r="V8" s="921"/>
      <c r="W8" s="921"/>
      <c r="X8" s="911"/>
    </row>
    <row r="9" spans="1:24" ht="17.25" customHeight="1">
      <c r="A9" s="916" t="s">
        <v>3</v>
      </c>
      <c r="B9" s="917"/>
      <c r="C9" s="107">
        <v>1</v>
      </c>
      <c r="D9" s="107">
        <v>2</v>
      </c>
      <c r="E9" s="107" t="s">
        <v>19</v>
      </c>
      <c r="F9" s="107">
        <v>4</v>
      </c>
      <c r="G9" s="107">
        <v>5</v>
      </c>
      <c r="H9" s="107">
        <v>6</v>
      </c>
      <c r="I9" s="107">
        <v>7</v>
      </c>
      <c r="J9" s="107">
        <v>8</v>
      </c>
      <c r="K9" s="107">
        <v>9</v>
      </c>
      <c r="L9" s="107">
        <v>10</v>
      </c>
      <c r="M9" s="107">
        <v>11</v>
      </c>
      <c r="N9" s="107">
        <v>12</v>
      </c>
      <c r="O9" s="107">
        <v>13</v>
      </c>
      <c r="P9" s="107">
        <v>14</v>
      </c>
      <c r="Q9" s="107">
        <v>15</v>
      </c>
      <c r="R9" s="107">
        <v>16</v>
      </c>
      <c r="S9" s="107">
        <v>17</v>
      </c>
      <c r="T9" s="107">
        <v>18</v>
      </c>
      <c r="U9" s="107">
        <v>19</v>
      </c>
      <c r="V9" s="107">
        <v>20</v>
      </c>
      <c r="W9" s="107">
        <v>21</v>
      </c>
      <c r="X9" s="107">
        <v>22</v>
      </c>
    </row>
    <row r="10" spans="1:27" s="557" customFormat="1" ht="21" customHeight="1">
      <c r="A10" s="910" t="s">
        <v>246</v>
      </c>
      <c r="B10" s="910"/>
      <c r="C10" s="555">
        <f>C11+C12</f>
        <v>0</v>
      </c>
      <c r="D10" s="555">
        <f aca="true" t="shared" si="0" ref="D10:X10">D11+D12</f>
        <v>0</v>
      </c>
      <c r="E10" s="555">
        <f t="shared" si="0"/>
        <v>0</v>
      </c>
      <c r="F10" s="555">
        <f t="shared" si="0"/>
        <v>0</v>
      </c>
      <c r="G10" s="555">
        <f t="shared" si="0"/>
        <v>0</v>
      </c>
      <c r="H10" s="555">
        <f t="shared" si="0"/>
        <v>0</v>
      </c>
      <c r="I10" s="555">
        <f t="shared" si="0"/>
        <v>0</v>
      </c>
      <c r="J10" s="555">
        <f t="shared" si="0"/>
        <v>0</v>
      </c>
      <c r="K10" s="555">
        <f t="shared" si="0"/>
        <v>0</v>
      </c>
      <c r="L10" s="555">
        <f t="shared" si="0"/>
        <v>0</v>
      </c>
      <c r="M10" s="555">
        <f t="shared" si="0"/>
        <v>0</v>
      </c>
      <c r="N10" s="555">
        <f t="shared" si="0"/>
        <v>0</v>
      </c>
      <c r="O10" s="555">
        <f t="shared" si="0"/>
        <v>0</v>
      </c>
      <c r="P10" s="555">
        <f t="shared" si="0"/>
        <v>0</v>
      </c>
      <c r="Q10" s="555">
        <f t="shared" si="0"/>
        <v>0</v>
      </c>
      <c r="R10" s="555">
        <f t="shared" si="0"/>
        <v>15</v>
      </c>
      <c r="S10" s="555">
        <f t="shared" si="0"/>
        <v>3</v>
      </c>
      <c r="T10" s="555">
        <f t="shared" si="0"/>
        <v>0</v>
      </c>
      <c r="U10" s="555">
        <f t="shared" si="0"/>
        <v>0</v>
      </c>
      <c r="V10" s="555">
        <f t="shared" si="0"/>
        <v>12</v>
      </c>
      <c r="W10" s="555">
        <f t="shared" si="0"/>
        <v>0</v>
      </c>
      <c r="X10" s="555">
        <f t="shared" si="0"/>
        <v>0</v>
      </c>
      <c r="Y10" s="556">
        <f>C10</f>
        <v>0</v>
      </c>
      <c r="Z10" s="556">
        <f>H10+I10+J10</f>
        <v>0</v>
      </c>
      <c r="AA10" s="556">
        <f>Y10-Z10</f>
        <v>0</v>
      </c>
    </row>
    <row r="11" spans="1:27" s="228" customFormat="1" ht="21" customHeight="1">
      <c r="A11" s="299" t="s">
        <v>0</v>
      </c>
      <c r="B11" s="300" t="s">
        <v>318</v>
      </c>
      <c r="C11" s="558"/>
      <c r="D11" s="474"/>
      <c r="E11" s="474"/>
      <c r="F11" s="474"/>
      <c r="G11" s="474"/>
      <c r="H11" s="474"/>
      <c r="I11" s="474"/>
      <c r="J11" s="474"/>
      <c r="K11" s="474">
        <f>L11+M11+N11+O11+P11+Q11</f>
        <v>0</v>
      </c>
      <c r="L11" s="474"/>
      <c r="M11" s="474"/>
      <c r="N11" s="474"/>
      <c r="O11" s="474"/>
      <c r="P11" s="474"/>
      <c r="Q11" s="474"/>
      <c r="R11" s="474">
        <f>S11+T11+U11++V11+W11+X11</f>
        <v>1</v>
      </c>
      <c r="S11" s="474"/>
      <c r="T11" s="474"/>
      <c r="U11" s="559"/>
      <c r="V11" s="559">
        <v>1</v>
      </c>
      <c r="W11" s="559"/>
      <c r="X11" s="559"/>
      <c r="Y11" s="556">
        <f>C11</f>
        <v>0</v>
      </c>
      <c r="Z11" s="556">
        <f>H11+I11+J11</f>
        <v>0</v>
      </c>
      <c r="AA11" s="556">
        <f>Y11-Z11</f>
        <v>0</v>
      </c>
    </row>
    <row r="12" spans="1:27" s="228" customFormat="1" ht="21" customHeight="1">
      <c r="A12" s="247" t="s">
        <v>1</v>
      </c>
      <c r="B12" s="248" t="s">
        <v>8</v>
      </c>
      <c r="C12" s="556">
        <f>SUM(C13:C24)</f>
        <v>0</v>
      </c>
      <c r="D12" s="556">
        <f aca="true" t="shared" si="1" ref="D12:X12">SUM(D13:D24)</f>
        <v>0</v>
      </c>
      <c r="E12" s="556">
        <f t="shared" si="1"/>
        <v>0</v>
      </c>
      <c r="F12" s="556">
        <f t="shared" si="1"/>
        <v>0</v>
      </c>
      <c r="G12" s="556">
        <f t="shared" si="1"/>
        <v>0</v>
      </c>
      <c r="H12" s="556">
        <f t="shared" si="1"/>
        <v>0</v>
      </c>
      <c r="I12" s="556">
        <f t="shared" si="1"/>
        <v>0</v>
      </c>
      <c r="J12" s="556">
        <f t="shared" si="1"/>
        <v>0</v>
      </c>
      <c r="K12" s="556">
        <f t="shared" si="1"/>
        <v>0</v>
      </c>
      <c r="L12" s="556">
        <f t="shared" si="1"/>
        <v>0</v>
      </c>
      <c r="M12" s="556">
        <f t="shared" si="1"/>
        <v>0</v>
      </c>
      <c r="N12" s="556">
        <f t="shared" si="1"/>
        <v>0</v>
      </c>
      <c r="O12" s="556">
        <f t="shared" si="1"/>
        <v>0</v>
      </c>
      <c r="P12" s="556">
        <f t="shared" si="1"/>
        <v>0</v>
      </c>
      <c r="Q12" s="556">
        <f t="shared" si="1"/>
        <v>0</v>
      </c>
      <c r="R12" s="556">
        <f t="shared" si="1"/>
        <v>14</v>
      </c>
      <c r="S12" s="556">
        <f t="shared" si="1"/>
        <v>3</v>
      </c>
      <c r="T12" s="556">
        <f t="shared" si="1"/>
        <v>0</v>
      </c>
      <c r="U12" s="556">
        <f t="shared" si="1"/>
        <v>0</v>
      </c>
      <c r="V12" s="556">
        <f t="shared" si="1"/>
        <v>11</v>
      </c>
      <c r="W12" s="556">
        <f t="shared" si="1"/>
        <v>0</v>
      </c>
      <c r="X12" s="556">
        <f t="shared" si="1"/>
        <v>0</v>
      </c>
      <c r="Y12" s="556">
        <f>C12</f>
        <v>0</v>
      </c>
      <c r="Z12" s="556">
        <f>H12+I12+J12</f>
        <v>0</v>
      </c>
      <c r="AA12" s="556">
        <f>Y12-Z12</f>
        <v>0</v>
      </c>
    </row>
    <row r="13" spans="1:36" s="514" customFormat="1" ht="12.75">
      <c r="A13" s="442" t="s">
        <v>13</v>
      </c>
      <c r="B13" s="443" t="s">
        <v>375</v>
      </c>
      <c r="C13" s="556"/>
      <c r="D13" s="559"/>
      <c r="E13" s="559"/>
      <c r="F13" s="559"/>
      <c r="G13" s="559"/>
      <c r="H13" s="559"/>
      <c r="I13" s="559"/>
      <c r="J13" s="559"/>
      <c r="K13" s="559">
        <f aca="true" t="shared" si="2" ref="K13:K24">L13+M13+N13+O13+P13+Q13</f>
        <v>0</v>
      </c>
      <c r="L13" s="559"/>
      <c r="M13" s="559"/>
      <c r="N13" s="559"/>
      <c r="O13" s="559"/>
      <c r="P13" s="559"/>
      <c r="Q13" s="559"/>
      <c r="R13" s="559">
        <f>S13+T13+U13++V13+W13+X13</f>
        <v>3</v>
      </c>
      <c r="S13" s="559">
        <v>1</v>
      </c>
      <c r="T13" s="559"/>
      <c r="U13" s="559"/>
      <c r="V13" s="559">
        <v>2</v>
      </c>
      <c r="W13" s="559"/>
      <c r="X13" s="559"/>
      <c r="Y13" s="556">
        <f aca="true" t="shared" si="3" ref="Y13:Y24">C13</f>
        <v>0</v>
      </c>
      <c r="Z13" s="556">
        <f aca="true" t="shared" si="4" ref="Z13:Z24">H13+I13+J13</f>
        <v>0</v>
      </c>
      <c r="AA13" s="556">
        <f aca="true" t="shared" si="5" ref="AA13:AA24">Y13-Z13</f>
        <v>0</v>
      </c>
      <c r="AJ13" s="476"/>
    </row>
    <row r="14" spans="1:47" s="420" customFormat="1" ht="12.75">
      <c r="A14" s="299" t="s">
        <v>14</v>
      </c>
      <c r="B14" s="443" t="s">
        <v>376</v>
      </c>
      <c r="C14" s="558"/>
      <c r="D14" s="474"/>
      <c r="E14" s="474"/>
      <c r="F14" s="474"/>
      <c r="G14" s="474"/>
      <c r="H14" s="474"/>
      <c r="I14" s="474"/>
      <c r="J14" s="474"/>
      <c r="K14" s="474">
        <f t="shared" si="2"/>
        <v>0</v>
      </c>
      <c r="L14" s="474"/>
      <c r="M14" s="474"/>
      <c r="N14" s="474"/>
      <c r="O14" s="474"/>
      <c r="P14" s="559"/>
      <c r="Q14" s="559"/>
      <c r="R14" s="559">
        <f aca="true" t="shared" si="6" ref="R14:R24">S14+T14+U14++V14+W14+X14</f>
        <v>1</v>
      </c>
      <c r="S14" s="559"/>
      <c r="T14" s="559"/>
      <c r="U14" s="559"/>
      <c r="V14" s="559">
        <v>1</v>
      </c>
      <c r="W14" s="559"/>
      <c r="X14" s="559"/>
      <c r="Y14" s="556">
        <f t="shared" si="3"/>
        <v>0</v>
      </c>
      <c r="Z14" s="556">
        <f t="shared" si="4"/>
        <v>0</v>
      </c>
      <c r="AA14" s="556">
        <f t="shared" si="5"/>
        <v>0</v>
      </c>
      <c r="AB14" s="514"/>
      <c r="AC14" s="514"/>
      <c r="AD14" s="514"/>
      <c r="AE14" s="514"/>
      <c r="AF14" s="514"/>
      <c r="AG14" s="514"/>
      <c r="AH14" s="514"/>
      <c r="AI14" s="514"/>
      <c r="AJ14" s="476"/>
      <c r="AK14" s="514"/>
      <c r="AL14" s="514"/>
      <c r="AM14" s="514"/>
      <c r="AN14" s="514"/>
      <c r="AO14" s="514"/>
      <c r="AP14" s="514"/>
      <c r="AQ14" s="514"/>
      <c r="AR14" s="514"/>
      <c r="AS14" s="514"/>
      <c r="AT14" s="514"/>
      <c r="AU14" s="514"/>
    </row>
    <row r="15" spans="1:47" s="420" customFormat="1" ht="12.75">
      <c r="A15" s="299" t="s">
        <v>19</v>
      </c>
      <c r="B15" s="300" t="s">
        <v>377</v>
      </c>
      <c r="C15" s="558"/>
      <c r="D15" s="474"/>
      <c r="E15" s="474"/>
      <c r="F15" s="474"/>
      <c r="G15" s="474"/>
      <c r="H15" s="474"/>
      <c r="I15" s="474"/>
      <c r="J15" s="474"/>
      <c r="K15" s="474">
        <f t="shared" si="2"/>
        <v>0</v>
      </c>
      <c r="L15" s="474"/>
      <c r="M15" s="474"/>
      <c r="N15" s="474"/>
      <c r="O15" s="474"/>
      <c r="P15" s="474"/>
      <c r="Q15" s="474"/>
      <c r="R15" s="474">
        <f t="shared" si="6"/>
        <v>0</v>
      </c>
      <c r="S15" s="474"/>
      <c r="T15" s="474"/>
      <c r="U15" s="474"/>
      <c r="V15" s="474"/>
      <c r="W15" s="474"/>
      <c r="X15" s="474"/>
      <c r="Y15" s="556">
        <f t="shared" si="3"/>
        <v>0</v>
      </c>
      <c r="Z15" s="556">
        <f t="shared" si="4"/>
        <v>0</v>
      </c>
      <c r="AA15" s="556">
        <f t="shared" si="5"/>
        <v>0</v>
      </c>
      <c r="AB15" s="514"/>
      <c r="AC15" s="514"/>
      <c r="AD15" s="514"/>
      <c r="AE15" s="514"/>
      <c r="AF15" s="514"/>
      <c r="AG15" s="514"/>
      <c r="AH15" s="514"/>
      <c r="AI15" s="514"/>
      <c r="AJ15" s="476"/>
      <c r="AK15" s="514"/>
      <c r="AL15" s="514"/>
      <c r="AM15" s="514"/>
      <c r="AN15" s="514"/>
      <c r="AO15" s="514"/>
      <c r="AP15" s="514"/>
      <c r="AQ15" s="514"/>
      <c r="AR15" s="514"/>
      <c r="AS15" s="514"/>
      <c r="AT15" s="514"/>
      <c r="AU15" s="514"/>
    </row>
    <row r="16" spans="1:47" s="420" customFormat="1" ht="12.75">
      <c r="A16" s="299" t="s">
        <v>22</v>
      </c>
      <c r="B16" s="300" t="s">
        <v>378</v>
      </c>
      <c r="C16" s="558"/>
      <c r="D16" s="474"/>
      <c r="E16" s="474"/>
      <c r="F16" s="474"/>
      <c r="G16" s="474"/>
      <c r="H16" s="474"/>
      <c r="I16" s="474"/>
      <c r="J16" s="474"/>
      <c r="K16" s="474">
        <f t="shared" si="2"/>
        <v>0</v>
      </c>
      <c r="L16" s="474"/>
      <c r="M16" s="474"/>
      <c r="N16" s="474"/>
      <c r="O16" s="474"/>
      <c r="P16" s="474"/>
      <c r="Q16" s="474"/>
      <c r="R16" s="474">
        <f t="shared" si="6"/>
        <v>2</v>
      </c>
      <c r="S16" s="474"/>
      <c r="T16" s="474"/>
      <c r="U16" s="474"/>
      <c r="V16" s="474">
        <v>2</v>
      </c>
      <c r="W16" s="474"/>
      <c r="X16" s="474"/>
      <c r="Y16" s="556">
        <f t="shared" si="3"/>
        <v>0</v>
      </c>
      <c r="Z16" s="556">
        <f t="shared" si="4"/>
        <v>0</v>
      </c>
      <c r="AA16" s="556">
        <f t="shared" si="5"/>
        <v>0</v>
      </c>
      <c r="AB16" s="514"/>
      <c r="AC16" s="514"/>
      <c r="AD16" s="514"/>
      <c r="AE16" s="514"/>
      <c r="AF16" s="514"/>
      <c r="AG16" s="514"/>
      <c r="AH16" s="514"/>
      <c r="AI16" s="514"/>
      <c r="AJ16" s="476" t="s">
        <v>448</v>
      </c>
      <c r="AK16" s="514"/>
      <c r="AL16" s="514"/>
      <c r="AM16" s="514"/>
      <c r="AN16" s="514"/>
      <c r="AO16" s="514"/>
      <c r="AP16" s="514"/>
      <c r="AQ16" s="514"/>
      <c r="AR16" s="514"/>
      <c r="AS16" s="514"/>
      <c r="AT16" s="514"/>
      <c r="AU16" s="514"/>
    </row>
    <row r="17" spans="1:47" s="420" customFormat="1" ht="12.75">
      <c r="A17" s="299" t="s">
        <v>23</v>
      </c>
      <c r="B17" s="300" t="s">
        <v>379</v>
      </c>
      <c r="C17" s="558"/>
      <c r="D17" s="474"/>
      <c r="E17" s="474"/>
      <c r="F17" s="474"/>
      <c r="G17" s="474"/>
      <c r="H17" s="474"/>
      <c r="I17" s="474"/>
      <c r="J17" s="474"/>
      <c r="K17" s="474">
        <f t="shared" si="2"/>
        <v>0</v>
      </c>
      <c r="L17" s="474"/>
      <c r="M17" s="474"/>
      <c r="N17" s="474"/>
      <c r="O17" s="474"/>
      <c r="P17" s="474"/>
      <c r="Q17" s="474"/>
      <c r="R17" s="474">
        <f t="shared" si="6"/>
        <v>1</v>
      </c>
      <c r="S17" s="474"/>
      <c r="T17" s="474"/>
      <c r="U17" s="474"/>
      <c r="V17" s="474">
        <v>1</v>
      </c>
      <c r="W17" s="474"/>
      <c r="X17" s="474"/>
      <c r="Y17" s="556">
        <f t="shared" si="3"/>
        <v>0</v>
      </c>
      <c r="Z17" s="556">
        <f t="shared" si="4"/>
        <v>0</v>
      </c>
      <c r="AA17" s="556">
        <f t="shared" si="5"/>
        <v>0</v>
      </c>
      <c r="AB17" s="514"/>
      <c r="AC17" s="514"/>
      <c r="AD17" s="514"/>
      <c r="AE17" s="514"/>
      <c r="AF17" s="514"/>
      <c r="AG17" s="514"/>
      <c r="AH17" s="514"/>
      <c r="AI17" s="514"/>
      <c r="AJ17" s="476" t="s">
        <v>449</v>
      </c>
      <c r="AK17" s="514"/>
      <c r="AL17" s="514"/>
      <c r="AM17" s="514"/>
      <c r="AN17" s="514"/>
      <c r="AO17" s="514"/>
      <c r="AP17" s="514"/>
      <c r="AQ17" s="514"/>
      <c r="AR17" s="514"/>
      <c r="AS17" s="514"/>
      <c r="AT17" s="514"/>
      <c r="AU17" s="514"/>
    </row>
    <row r="18" spans="1:47" s="420" customFormat="1" ht="12.75">
      <c r="A18" s="299" t="s">
        <v>24</v>
      </c>
      <c r="B18" s="300" t="s">
        <v>380</v>
      </c>
      <c r="C18" s="558"/>
      <c r="D18" s="474"/>
      <c r="E18" s="474"/>
      <c r="F18" s="474"/>
      <c r="G18" s="474"/>
      <c r="H18" s="474"/>
      <c r="I18" s="474"/>
      <c r="J18" s="474"/>
      <c r="K18" s="474">
        <f t="shared" si="2"/>
        <v>0</v>
      </c>
      <c r="L18" s="474"/>
      <c r="M18" s="474"/>
      <c r="N18" s="474"/>
      <c r="O18" s="474"/>
      <c r="P18" s="474"/>
      <c r="Q18" s="474"/>
      <c r="R18" s="474">
        <f t="shared" si="6"/>
        <v>1</v>
      </c>
      <c r="S18" s="474"/>
      <c r="T18" s="474"/>
      <c r="U18" s="474"/>
      <c r="V18" s="474">
        <v>1</v>
      </c>
      <c r="W18" s="474"/>
      <c r="X18" s="474"/>
      <c r="Y18" s="556">
        <f t="shared" si="3"/>
        <v>0</v>
      </c>
      <c r="Z18" s="556">
        <f t="shared" si="4"/>
        <v>0</v>
      </c>
      <c r="AA18" s="556">
        <f t="shared" si="5"/>
        <v>0</v>
      </c>
      <c r="AB18" s="514"/>
      <c r="AC18" s="514"/>
      <c r="AD18" s="514"/>
      <c r="AE18" s="514"/>
      <c r="AF18" s="514"/>
      <c r="AG18" s="514"/>
      <c r="AH18" s="514"/>
      <c r="AI18" s="514"/>
      <c r="AJ18" s="476"/>
      <c r="AK18" s="514"/>
      <c r="AL18" s="514"/>
      <c r="AM18" s="514"/>
      <c r="AN18" s="514"/>
      <c r="AO18" s="514"/>
      <c r="AP18" s="514"/>
      <c r="AQ18" s="514"/>
      <c r="AR18" s="514"/>
      <c r="AS18" s="514"/>
      <c r="AT18" s="514"/>
      <c r="AU18" s="514"/>
    </row>
    <row r="19" spans="1:47" s="420" customFormat="1" ht="12.75">
      <c r="A19" s="299" t="s">
        <v>25</v>
      </c>
      <c r="B19" s="300" t="s">
        <v>381</v>
      </c>
      <c r="C19" s="558"/>
      <c r="D19" s="474"/>
      <c r="E19" s="560"/>
      <c r="F19" s="560"/>
      <c r="G19" s="560"/>
      <c r="H19" s="560"/>
      <c r="I19" s="474"/>
      <c r="J19" s="474"/>
      <c r="K19" s="474">
        <f t="shared" si="2"/>
        <v>0</v>
      </c>
      <c r="L19" s="474"/>
      <c r="M19" s="474"/>
      <c r="N19" s="474"/>
      <c r="O19" s="474"/>
      <c r="P19" s="474"/>
      <c r="Q19" s="474"/>
      <c r="R19" s="474">
        <f t="shared" si="6"/>
        <v>0</v>
      </c>
      <c r="S19" s="474"/>
      <c r="T19" s="474"/>
      <c r="U19" s="474"/>
      <c r="V19" s="474"/>
      <c r="W19" s="474"/>
      <c r="X19" s="474"/>
      <c r="Y19" s="556">
        <f t="shared" si="3"/>
        <v>0</v>
      </c>
      <c r="Z19" s="556">
        <f t="shared" si="4"/>
        <v>0</v>
      </c>
      <c r="AA19" s="556">
        <f t="shared" si="5"/>
        <v>0</v>
      </c>
      <c r="AB19" s="514"/>
      <c r="AC19" s="514"/>
      <c r="AD19" s="514"/>
      <c r="AE19" s="514"/>
      <c r="AF19" s="514"/>
      <c r="AG19" s="514"/>
      <c r="AH19" s="514"/>
      <c r="AI19" s="514"/>
      <c r="AJ19" s="476" t="s">
        <v>450</v>
      </c>
      <c r="AK19" s="514"/>
      <c r="AL19" s="514"/>
      <c r="AM19" s="514"/>
      <c r="AN19" s="514"/>
      <c r="AO19" s="514"/>
      <c r="AP19" s="514"/>
      <c r="AQ19" s="514"/>
      <c r="AR19" s="514"/>
      <c r="AS19" s="514"/>
      <c r="AT19" s="514"/>
      <c r="AU19" s="514"/>
    </row>
    <row r="20" spans="1:47" s="420" customFormat="1" ht="12.75">
      <c r="A20" s="299" t="s">
        <v>26</v>
      </c>
      <c r="B20" s="300" t="s">
        <v>382</v>
      </c>
      <c r="C20" s="558"/>
      <c r="D20" s="474"/>
      <c r="E20" s="474"/>
      <c r="F20" s="474"/>
      <c r="G20" s="474"/>
      <c r="H20" s="474"/>
      <c r="I20" s="474"/>
      <c r="J20" s="474"/>
      <c r="K20" s="474">
        <f t="shared" si="2"/>
        <v>0</v>
      </c>
      <c r="L20" s="474"/>
      <c r="M20" s="474"/>
      <c r="N20" s="474"/>
      <c r="O20" s="474"/>
      <c r="P20" s="474"/>
      <c r="Q20" s="474"/>
      <c r="R20" s="474">
        <f t="shared" si="6"/>
        <v>1</v>
      </c>
      <c r="S20" s="474"/>
      <c r="T20" s="474"/>
      <c r="U20" s="474"/>
      <c r="V20" s="474">
        <v>1</v>
      </c>
      <c r="W20" s="474"/>
      <c r="X20" s="474"/>
      <c r="Y20" s="556">
        <f t="shared" si="3"/>
        <v>0</v>
      </c>
      <c r="Z20" s="556">
        <f t="shared" si="4"/>
        <v>0</v>
      </c>
      <c r="AA20" s="556">
        <f t="shared" si="5"/>
        <v>0</v>
      </c>
      <c r="AB20" s="514"/>
      <c r="AC20" s="514"/>
      <c r="AD20" s="514"/>
      <c r="AE20" s="514"/>
      <c r="AF20" s="514"/>
      <c r="AG20" s="514"/>
      <c r="AH20" s="514"/>
      <c r="AI20" s="514"/>
      <c r="AJ20" s="476"/>
      <c r="AK20" s="514"/>
      <c r="AL20" s="514"/>
      <c r="AM20" s="514"/>
      <c r="AN20" s="514"/>
      <c r="AO20" s="514"/>
      <c r="AP20" s="514"/>
      <c r="AQ20" s="514"/>
      <c r="AR20" s="514"/>
      <c r="AS20" s="514"/>
      <c r="AT20" s="514"/>
      <c r="AU20" s="514"/>
    </row>
    <row r="21" spans="1:47" s="420" customFormat="1" ht="12.75">
      <c r="A21" s="299" t="s">
        <v>27</v>
      </c>
      <c r="B21" s="300" t="s">
        <v>383</v>
      </c>
      <c r="C21" s="558"/>
      <c r="D21" s="474"/>
      <c r="E21" s="474"/>
      <c r="F21" s="474"/>
      <c r="G21" s="474"/>
      <c r="H21" s="474"/>
      <c r="I21" s="474"/>
      <c r="J21" s="474"/>
      <c r="K21" s="474">
        <f t="shared" si="2"/>
        <v>0</v>
      </c>
      <c r="L21" s="474"/>
      <c r="M21" s="474"/>
      <c r="N21" s="474"/>
      <c r="O21" s="474"/>
      <c r="P21" s="474"/>
      <c r="Q21" s="474"/>
      <c r="R21" s="474">
        <f t="shared" si="6"/>
        <v>2</v>
      </c>
      <c r="S21" s="474">
        <v>1</v>
      </c>
      <c r="T21" s="474"/>
      <c r="U21" s="474"/>
      <c r="V21" s="474">
        <v>1</v>
      </c>
      <c r="W21" s="474"/>
      <c r="X21" s="474"/>
      <c r="Y21" s="556">
        <f t="shared" si="3"/>
        <v>0</v>
      </c>
      <c r="Z21" s="556">
        <f t="shared" si="4"/>
        <v>0</v>
      </c>
      <c r="AA21" s="556">
        <f t="shared" si="5"/>
        <v>0</v>
      </c>
      <c r="AB21" s="514"/>
      <c r="AC21" s="514"/>
      <c r="AD21" s="514"/>
      <c r="AE21" s="514"/>
      <c r="AF21" s="514"/>
      <c r="AG21" s="514"/>
      <c r="AH21" s="514"/>
      <c r="AI21" s="514"/>
      <c r="AJ21" s="476"/>
      <c r="AK21" s="514"/>
      <c r="AL21" s="514"/>
      <c r="AM21" s="514"/>
      <c r="AN21" s="514"/>
      <c r="AO21" s="514"/>
      <c r="AP21" s="514"/>
      <c r="AQ21" s="514"/>
      <c r="AR21" s="514"/>
      <c r="AS21" s="514"/>
      <c r="AT21" s="514"/>
      <c r="AU21" s="514"/>
    </row>
    <row r="22" spans="1:47" s="420" customFormat="1" ht="12.75">
      <c r="A22" s="299" t="s">
        <v>29</v>
      </c>
      <c r="B22" s="300" t="s">
        <v>384</v>
      </c>
      <c r="C22" s="558"/>
      <c r="D22" s="474"/>
      <c r="E22" s="474"/>
      <c r="F22" s="474"/>
      <c r="G22" s="474"/>
      <c r="H22" s="474"/>
      <c r="I22" s="474"/>
      <c r="J22" s="474"/>
      <c r="K22" s="474">
        <f t="shared" si="2"/>
        <v>0</v>
      </c>
      <c r="L22" s="474"/>
      <c r="M22" s="474"/>
      <c r="N22" s="474"/>
      <c r="O22" s="474"/>
      <c r="P22" s="474"/>
      <c r="Q22" s="474"/>
      <c r="R22" s="474">
        <f t="shared" si="6"/>
        <v>1</v>
      </c>
      <c r="S22" s="474">
        <v>1</v>
      </c>
      <c r="T22" s="474"/>
      <c r="U22" s="474"/>
      <c r="V22" s="474"/>
      <c r="W22" s="474"/>
      <c r="X22" s="474"/>
      <c r="Y22" s="556">
        <f t="shared" si="3"/>
        <v>0</v>
      </c>
      <c r="Z22" s="556">
        <f t="shared" si="4"/>
        <v>0</v>
      </c>
      <c r="AA22" s="556">
        <f t="shared" si="5"/>
        <v>0</v>
      </c>
      <c r="AB22" s="514"/>
      <c r="AC22" s="514"/>
      <c r="AD22" s="514"/>
      <c r="AE22" s="514"/>
      <c r="AF22" s="514"/>
      <c r="AG22" s="514"/>
      <c r="AH22" s="514"/>
      <c r="AI22" s="514"/>
      <c r="AJ22" s="476"/>
      <c r="AK22" s="514"/>
      <c r="AL22" s="514"/>
      <c r="AM22" s="514"/>
      <c r="AN22" s="514"/>
      <c r="AO22" s="514"/>
      <c r="AP22" s="514"/>
      <c r="AQ22" s="514"/>
      <c r="AR22" s="514"/>
      <c r="AS22" s="514"/>
      <c r="AT22" s="514"/>
      <c r="AU22" s="514"/>
    </row>
    <row r="23" spans="1:47" s="420" customFormat="1" ht="12.75">
      <c r="A23" s="299" t="s">
        <v>30</v>
      </c>
      <c r="B23" s="300" t="s">
        <v>385</v>
      </c>
      <c r="C23" s="558"/>
      <c r="D23" s="474"/>
      <c r="E23" s="474"/>
      <c r="F23" s="474"/>
      <c r="G23" s="474"/>
      <c r="H23" s="474"/>
      <c r="I23" s="474"/>
      <c r="J23" s="474"/>
      <c r="K23" s="474">
        <f t="shared" si="2"/>
        <v>0</v>
      </c>
      <c r="L23" s="474"/>
      <c r="M23" s="474"/>
      <c r="N23" s="474"/>
      <c r="O23" s="474"/>
      <c r="P23" s="474"/>
      <c r="Q23" s="474"/>
      <c r="R23" s="561">
        <f t="shared" si="6"/>
        <v>1</v>
      </c>
      <c r="S23" s="474"/>
      <c r="T23" s="474"/>
      <c r="U23" s="474"/>
      <c r="V23" s="474">
        <v>1</v>
      </c>
      <c r="W23" s="474"/>
      <c r="X23" s="474"/>
      <c r="Y23" s="556">
        <f t="shared" si="3"/>
        <v>0</v>
      </c>
      <c r="Z23" s="556">
        <f>H23+I23+J23</f>
        <v>0</v>
      </c>
      <c r="AA23" s="556">
        <f t="shared" si="5"/>
        <v>0</v>
      </c>
      <c r="AB23" s="514"/>
      <c r="AC23" s="514"/>
      <c r="AD23" s="514"/>
      <c r="AE23" s="514"/>
      <c r="AF23" s="514"/>
      <c r="AG23" s="514"/>
      <c r="AH23" s="514"/>
      <c r="AI23" s="514"/>
      <c r="AJ23" s="476"/>
      <c r="AK23" s="514"/>
      <c r="AL23" s="514"/>
      <c r="AM23" s="514"/>
      <c r="AN23" s="514"/>
      <c r="AO23" s="514"/>
      <c r="AP23" s="514"/>
      <c r="AQ23" s="514"/>
      <c r="AR23" s="514"/>
      <c r="AS23" s="514"/>
      <c r="AT23" s="514"/>
      <c r="AU23" s="514"/>
    </row>
    <row r="24" spans="1:47" s="420" customFormat="1" ht="12.75">
      <c r="A24" s="299" t="s">
        <v>104</v>
      </c>
      <c r="B24" s="300" t="s">
        <v>386</v>
      </c>
      <c r="C24" s="558"/>
      <c r="D24" s="474"/>
      <c r="E24" s="474"/>
      <c r="F24" s="474"/>
      <c r="G24" s="474"/>
      <c r="H24" s="474"/>
      <c r="I24" s="474"/>
      <c r="J24" s="474"/>
      <c r="K24" s="474">
        <f t="shared" si="2"/>
        <v>0</v>
      </c>
      <c r="L24" s="474"/>
      <c r="M24" s="474"/>
      <c r="N24" s="474"/>
      <c r="O24" s="474"/>
      <c r="P24" s="474"/>
      <c r="Q24" s="474"/>
      <c r="R24" s="562">
        <f t="shared" si="6"/>
        <v>1</v>
      </c>
      <c r="S24" s="559"/>
      <c r="T24" s="474"/>
      <c r="U24" s="474"/>
      <c r="V24" s="474">
        <v>1</v>
      </c>
      <c r="W24" s="474"/>
      <c r="X24" s="474"/>
      <c r="Y24" s="556">
        <f t="shared" si="3"/>
        <v>0</v>
      </c>
      <c r="Z24" s="556">
        <f t="shared" si="4"/>
        <v>0</v>
      </c>
      <c r="AA24" s="556">
        <f t="shared" si="5"/>
        <v>0</v>
      </c>
      <c r="AB24" s="514"/>
      <c r="AC24" s="514"/>
      <c r="AD24" s="514"/>
      <c r="AE24" s="514"/>
      <c r="AF24" s="514"/>
      <c r="AG24" s="514"/>
      <c r="AH24" s="514"/>
      <c r="AI24" s="514"/>
      <c r="AJ24" s="476"/>
      <c r="AK24" s="514"/>
      <c r="AL24" s="514"/>
      <c r="AM24" s="514"/>
      <c r="AN24" s="514"/>
      <c r="AO24" s="514"/>
      <c r="AP24" s="514"/>
      <c r="AQ24" s="514"/>
      <c r="AR24" s="514"/>
      <c r="AS24" s="514"/>
      <c r="AT24" s="514"/>
      <c r="AU24" s="514"/>
    </row>
    <row r="25" spans="1:24" ht="16.5">
      <c r="A25" s="182"/>
      <c r="B25" s="878" t="str">
        <f>TT!C7</f>
        <v>Sơn La, ngày 02 tháng 7 năm 2021</v>
      </c>
      <c r="C25" s="878"/>
      <c r="D25" s="878"/>
      <c r="E25" s="878"/>
      <c r="F25" s="878"/>
      <c r="G25" s="878"/>
      <c r="H25" s="231"/>
      <c r="I25" s="231"/>
      <c r="J25" s="231"/>
      <c r="K25" s="239"/>
      <c r="L25" s="240"/>
      <c r="M25" s="240"/>
      <c r="N25" s="239"/>
      <c r="O25" s="906" t="str">
        <f>TT!C4</f>
        <v>Sơn La, ngày 02 tháng 7 năm 2021</v>
      </c>
      <c r="P25" s="906"/>
      <c r="Q25" s="906"/>
      <c r="R25" s="906"/>
      <c r="S25" s="906"/>
      <c r="T25" s="906"/>
      <c r="U25" s="906"/>
      <c r="V25" s="100"/>
      <c r="W25" s="100"/>
      <c r="X25" s="100"/>
    </row>
    <row r="26" spans="1:21" ht="16.5">
      <c r="A26" s="110"/>
      <c r="B26" s="865" t="s">
        <v>281</v>
      </c>
      <c r="C26" s="865"/>
      <c r="D26" s="865"/>
      <c r="E26" s="865"/>
      <c r="F26" s="865"/>
      <c r="G26" s="865"/>
      <c r="H26" s="232"/>
      <c r="I26" s="232"/>
      <c r="J26" s="232"/>
      <c r="K26" s="241"/>
      <c r="L26" s="241"/>
      <c r="M26" s="241"/>
      <c r="N26" s="242"/>
      <c r="O26" s="866" t="str">
        <f>TT!C5</f>
        <v>PHÓ CỤC TRƯỞNG</v>
      </c>
      <c r="P26" s="866"/>
      <c r="Q26" s="866"/>
      <c r="R26" s="866"/>
      <c r="S26" s="866"/>
      <c r="T26" s="866"/>
      <c r="U26" s="866"/>
    </row>
    <row r="27" spans="1:21" ht="16.5">
      <c r="A27" s="3"/>
      <c r="B27" s="226"/>
      <c r="C27" s="226"/>
      <c r="D27" s="227"/>
      <c r="E27" s="227"/>
      <c r="F27" s="227"/>
      <c r="G27" s="226"/>
      <c r="H27" s="226"/>
      <c r="I27" s="226"/>
      <c r="J27" s="226"/>
      <c r="K27" s="227"/>
      <c r="L27" s="227"/>
      <c r="M27" s="227"/>
      <c r="N27" s="227"/>
      <c r="O27" s="227"/>
      <c r="P27" s="233"/>
      <c r="Q27" s="233"/>
      <c r="R27" s="233"/>
      <c r="S27" s="227"/>
      <c r="T27" s="227"/>
      <c r="U27" s="227"/>
    </row>
    <row r="28" spans="1:21" ht="16.5">
      <c r="A28" s="3"/>
      <c r="B28" s="226"/>
      <c r="C28" s="226"/>
      <c r="D28" s="227"/>
      <c r="E28" s="227"/>
      <c r="F28" s="227"/>
      <c r="G28" s="226"/>
      <c r="H28" s="226"/>
      <c r="I28" s="226"/>
      <c r="J28" s="226"/>
      <c r="K28" s="227"/>
      <c r="L28" s="227"/>
      <c r="M28" s="227"/>
      <c r="N28" s="227"/>
      <c r="O28" s="227"/>
      <c r="P28" s="553"/>
      <c r="Q28" s="553"/>
      <c r="R28" s="553"/>
      <c r="S28" s="553"/>
      <c r="T28" s="553"/>
      <c r="U28" s="553"/>
    </row>
    <row r="29" spans="1:21" ht="16.5">
      <c r="A29" s="3"/>
      <c r="B29" s="226"/>
      <c r="C29" s="226"/>
      <c r="D29" s="227"/>
      <c r="E29" s="227"/>
      <c r="F29" s="227"/>
      <c r="G29" s="226"/>
      <c r="H29" s="226"/>
      <c r="I29" s="226"/>
      <c r="J29" s="226"/>
      <c r="K29" s="227"/>
      <c r="L29" s="227"/>
      <c r="M29" s="227"/>
      <c r="N29" s="227"/>
      <c r="O29" s="227"/>
      <c r="P29" s="553"/>
      <c r="Q29" s="553"/>
      <c r="R29" s="553"/>
      <c r="S29" s="553"/>
      <c r="T29" s="553"/>
      <c r="U29" s="553"/>
    </row>
    <row r="30" spans="1:21" ht="16.5">
      <c r="A30" s="3"/>
      <c r="B30" s="866" t="str">
        <f>TT!C6</f>
        <v>Nguyễn Thị Ngọc</v>
      </c>
      <c r="C30" s="866"/>
      <c r="D30" s="866"/>
      <c r="E30" s="866"/>
      <c r="F30" s="866"/>
      <c r="G30" s="866"/>
      <c r="H30" s="233"/>
      <c r="I30" s="233"/>
      <c r="J30" s="233"/>
      <c r="K30" s="227"/>
      <c r="L30" s="227"/>
      <c r="M30" s="227"/>
      <c r="N30" s="227"/>
      <c r="O30" s="866" t="str">
        <f>TT!C3</f>
        <v>Lò Anh Vĩnh</v>
      </c>
      <c r="P30" s="866"/>
      <c r="Q30" s="866"/>
      <c r="R30" s="866"/>
      <c r="S30" s="866"/>
      <c r="T30" s="866"/>
      <c r="U30" s="866"/>
    </row>
    <row r="31" spans="1:21" ht="16.5">
      <c r="A31" s="553"/>
      <c r="B31" s="553"/>
      <c r="C31" s="553"/>
      <c r="D31" s="553"/>
      <c r="E31" s="553"/>
      <c r="F31" s="553"/>
      <c r="G31" s="553"/>
      <c r="H31" s="553"/>
      <c r="I31" s="553"/>
      <c r="J31" s="553"/>
      <c r="K31" s="553"/>
      <c r="L31" s="553"/>
      <c r="M31" s="553"/>
      <c r="N31" s="553"/>
      <c r="O31" s="553"/>
      <c r="P31" s="226"/>
      <c r="Q31" s="226"/>
      <c r="R31" s="226"/>
      <c r="S31" s="227"/>
      <c r="T31" s="227"/>
      <c r="U31" s="227"/>
    </row>
    <row r="32" spans="1:21" ht="16.5">
      <c r="A32" s="553"/>
      <c r="B32" s="553"/>
      <c r="C32" s="553"/>
      <c r="D32" s="553"/>
      <c r="E32" s="553"/>
      <c r="F32" s="553"/>
      <c r="G32" s="553"/>
      <c r="H32" s="553"/>
      <c r="I32" s="553"/>
      <c r="J32" s="553"/>
      <c r="K32" s="553"/>
      <c r="L32" s="553"/>
      <c r="M32" s="553"/>
      <c r="N32" s="553"/>
      <c r="O32" s="553"/>
      <c r="P32" s="233"/>
      <c r="Q32" s="233"/>
      <c r="R32" s="233"/>
      <c r="S32" s="227"/>
      <c r="T32" s="227"/>
      <c r="U32" s="227"/>
    </row>
  </sheetData>
  <sheetProtection formatCells="0" formatColumns="0" formatRows="0" insertRows="0" deleteRows="0"/>
  <mergeCells count="45">
    <mergeCell ref="I2:O2"/>
    <mergeCell ref="M6:M8"/>
    <mergeCell ref="N6:N8"/>
    <mergeCell ref="R4:X4"/>
    <mergeCell ref="A1:E1"/>
    <mergeCell ref="R1:X1"/>
    <mergeCell ref="F1:Q1"/>
    <mergeCell ref="O6:O8"/>
    <mergeCell ref="W6:W8"/>
    <mergeCell ref="Q6:Q8"/>
    <mergeCell ref="S6:S8"/>
    <mergeCell ref="T6:T8"/>
    <mergeCell ref="V6:V8"/>
    <mergeCell ref="R5:R8"/>
    <mergeCell ref="S5:U5"/>
    <mergeCell ref="U6:U8"/>
    <mergeCell ref="V5:X5"/>
    <mergeCell ref="X6:X8"/>
    <mergeCell ref="K4:Q4"/>
    <mergeCell ref="L5:N5"/>
    <mergeCell ref="H6:H8"/>
    <mergeCell ref="I6:I8"/>
    <mergeCell ref="H5:J5"/>
    <mergeCell ref="P6:P8"/>
    <mergeCell ref="O5:Q5"/>
    <mergeCell ref="L6:L8"/>
    <mergeCell ref="K5:K8"/>
    <mergeCell ref="J6:J8"/>
    <mergeCell ref="D6:D8"/>
    <mergeCell ref="A9:B9"/>
    <mergeCell ref="E6:E8"/>
    <mergeCell ref="F6:F8"/>
    <mergeCell ref="G6:G8"/>
    <mergeCell ref="C5:C8"/>
    <mergeCell ref="D5:G5"/>
    <mergeCell ref="A10:B10"/>
    <mergeCell ref="A4:A8"/>
    <mergeCell ref="B30:G30"/>
    <mergeCell ref="O25:U25"/>
    <mergeCell ref="O26:U26"/>
    <mergeCell ref="O30:U30"/>
    <mergeCell ref="B26:G26"/>
    <mergeCell ref="B25:G25"/>
    <mergeCell ref="B4:B8"/>
    <mergeCell ref="C4:J4"/>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41"/>
  <sheetViews>
    <sheetView view="pageBreakPreview" zoomScale="70" zoomScaleSheetLayoutView="70" zoomScalePageLayoutView="0" workbookViewId="0" topLeftCell="A16">
      <selection activeCell="M25" sqref="M25:S25"/>
    </sheetView>
  </sheetViews>
  <sheetFormatPr defaultColWidth="9.00390625" defaultRowHeight="15.75"/>
  <cols>
    <col min="1" max="1" width="6.75390625" style="116" customWidth="1"/>
    <col min="2" max="2" width="21.625" style="111" customWidth="1"/>
    <col min="3" max="5" width="7.375" style="111" customWidth="1"/>
    <col min="6" max="6" width="13.625" style="111" customWidth="1"/>
    <col min="7" max="7" width="7.875" style="111" customWidth="1"/>
    <col min="8" max="8" width="13.25390625" style="111" customWidth="1"/>
    <col min="9" max="9" width="7.875" style="111" customWidth="1"/>
    <col min="10" max="10" width="12.375" style="111" customWidth="1"/>
    <col min="11" max="11" width="7.875" style="111" customWidth="1"/>
    <col min="12" max="12" width="11.75390625" style="111" customWidth="1"/>
    <col min="13" max="13" width="7.875" style="111" customWidth="1"/>
    <col min="14" max="14" width="11.00390625" style="111" customWidth="1"/>
    <col min="15" max="15" width="7.875" style="111" customWidth="1"/>
    <col min="16" max="16" width="11.50390625" style="111" customWidth="1"/>
    <col min="17" max="17" width="7.50390625" style="111" customWidth="1"/>
    <col min="18" max="18" width="9.75390625" style="111" customWidth="1"/>
    <col min="19" max="19" width="8.00390625" style="111" customWidth="1"/>
    <col min="20" max="20" width="12.25390625" style="111" customWidth="1"/>
    <col min="21" max="16384" width="9.00390625" style="111" customWidth="1"/>
  </cols>
  <sheetData>
    <row r="1" spans="1:20" ht="78.75" customHeight="1">
      <c r="A1" s="689" t="s">
        <v>317</v>
      </c>
      <c r="B1" s="689"/>
      <c r="C1" s="689"/>
      <c r="D1" s="689"/>
      <c r="E1" s="943" t="s">
        <v>487</v>
      </c>
      <c r="F1" s="943"/>
      <c r="G1" s="943"/>
      <c r="H1" s="943"/>
      <c r="I1" s="943"/>
      <c r="J1" s="943"/>
      <c r="K1" s="943"/>
      <c r="L1" s="943"/>
      <c r="M1" s="943"/>
      <c r="N1" s="943"/>
      <c r="O1" s="943"/>
      <c r="P1" s="691" t="str">
        <f>'[2]Thông tin'!C2</f>
        <v>Đơn vị  báo cáo: CỤC THADS TỈNH SƠN LA
Đơn vị nhận báo cáo: TỔNG CỤC THADS</v>
      </c>
      <c r="Q1" s="691"/>
      <c r="R1" s="691"/>
      <c r="S1" s="691"/>
      <c r="T1" s="691"/>
    </row>
    <row r="2" spans="1:20" ht="18" customHeight="1">
      <c r="A2" s="600"/>
      <c r="B2" s="600"/>
      <c r="C2" s="600"/>
      <c r="D2" s="600"/>
      <c r="E2" s="616"/>
      <c r="F2" s="870" t="str">
        <f>TT!C8</f>
        <v>09 tháng/năm 2021</v>
      </c>
      <c r="G2" s="870"/>
      <c r="H2" s="870"/>
      <c r="I2" s="870"/>
      <c r="J2" s="870"/>
      <c r="K2" s="870"/>
      <c r="L2" s="870"/>
      <c r="M2" s="870"/>
      <c r="N2" s="870"/>
      <c r="O2" s="616"/>
      <c r="P2" s="601"/>
      <c r="Q2" s="601"/>
      <c r="R2" s="601"/>
      <c r="S2" s="601"/>
      <c r="T2" s="601"/>
    </row>
    <row r="3" spans="1:20" ht="18" customHeight="1">
      <c r="A3" s="600"/>
      <c r="B3" s="600"/>
      <c r="C3" s="600"/>
      <c r="D3" s="600"/>
      <c r="E3" s="612"/>
      <c r="F3" s="609"/>
      <c r="G3" s="609"/>
      <c r="H3" s="609"/>
      <c r="I3" s="609"/>
      <c r="J3" s="609"/>
      <c r="K3" s="609"/>
      <c r="L3" s="609"/>
      <c r="M3" s="609"/>
      <c r="N3" s="609"/>
      <c r="O3" s="612"/>
      <c r="P3" s="601"/>
      <c r="Q3" s="601"/>
      <c r="R3" s="601"/>
      <c r="S3" s="601"/>
      <c r="T3" s="601"/>
    </row>
    <row r="4" spans="1:20" s="112" customFormat="1" ht="19.5" customHeight="1">
      <c r="A4" s="944" t="s">
        <v>230</v>
      </c>
      <c r="B4" s="944" t="s">
        <v>157</v>
      </c>
      <c r="C4" s="938" t="s">
        <v>247</v>
      </c>
      <c r="D4" s="939"/>
      <c r="E4" s="939"/>
      <c r="F4" s="932" t="s">
        <v>248</v>
      </c>
      <c r="G4" s="932"/>
      <c r="H4" s="932"/>
      <c r="I4" s="932"/>
      <c r="J4" s="932"/>
      <c r="K4" s="932"/>
      <c r="L4" s="932"/>
      <c r="M4" s="940" t="s">
        <v>249</v>
      </c>
      <c r="N4" s="940"/>
      <c r="O4" s="940"/>
      <c r="P4" s="941"/>
      <c r="Q4" s="938" t="s">
        <v>250</v>
      </c>
      <c r="R4" s="939"/>
      <c r="S4" s="939"/>
      <c r="T4" s="942"/>
    </row>
    <row r="5" spans="1:20" s="112" customFormat="1" ht="26.25" customHeight="1">
      <c r="A5" s="945"/>
      <c r="B5" s="945"/>
      <c r="C5" s="929" t="s">
        <v>251</v>
      </c>
      <c r="D5" s="937" t="s">
        <v>4</v>
      </c>
      <c r="E5" s="937"/>
      <c r="F5" s="929" t="s">
        <v>252</v>
      </c>
      <c r="G5" s="932" t="s">
        <v>253</v>
      </c>
      <c r="H5" s="932"/>
      <c r="I5" s="932"/>
      <c r="J5" s="932"/>
      <c r="K5" s="932"/>
      <c r="L5" s="932"/>
      <c r="M5" s="923" t="s">
        <v>254</v>
      </c>
      <c r="N5" s="924"/>
      <c r="O5" s="923" t="s">
        <v>255</v>
      </c>
      <c r="P5" s="924"/>
      <c r="Q5" s="923" t="s">
        <v>256</v>
      </c>
      <c r="R5" s="924"/>
      <c r="S5" s="923" t="s">
        <v>257</v>
      </c>
      <c r="T5" s="924"/>
    </row>
    <row r="6" spans="1:20" s="112" customFormat="1" ht="19.5" customHeight="1">
      <c r="A6" s="945"/>
      <c r="B6" s="945"/>
      <c r="C6" s="930"/>
      <c r="D6" s="929" t="s">
        <v>258</v>
      </c>
      <c r="E6" s="929" t="s">
        <v>62</v>
      </c>
      <c r="F6" s="930"/>
      <c r="G6" s="932" t="s">
        <v>12</v>
      </c>
      <c r="H6" s="932"/>
      <c r="I6" s="932" t="s">
        <v>4</v>
      </c>
      <c r="J6" s="932"/>
      <c r="K6" s="932"/>
      <c r="L6" s="932"/>
      <c r="M6" s="925"/>
      <c r="N6" s="926"/>
      <c r="O6" s="925"/>
      <c r="P6" s="926"/>
      <c r="Q6" s="925"/>
      <c r="R6" s="926"/>
      <c r="S6" s="925"/>
      <c r="T6" s="926"/>
    </row>
    <row r="7" spans="1:20" s="112" customFormat="1" ht="30.75" customHeight="1">
      <c r="A7" s="945"/>
      <c r="B7" s="945"/>
      <c r="C7" s="930"/>
      <c r="D7" s="930"/>
      <c r="E7" s="930"/>
      <c r="F7" s="930"/>
      <c r="G7" s="932"/>
      <c r="H7" s="932"/>
      <c r="I7" s="932" t="s">
        <v>259</v>
      </c>
      <c r="J7" s="932"/>
      <c r="K7" s="932" t="s">
        <v>260</v>
      </c>
      <c r="L7" s="932"/>
      <c r="M7" s="927"/>
      <c r="N7" s="928"/>
      <c r="O7" s="927"/>
      <c r="P7" s="928"/>
      <c r="Q7" s="927"/>
      <c r="R7" s="928"/>
      <c r="S7" s="927"/>
      <c r="T7" s="928"/>
    </row>
    <row r="8" spans="1:20" s="112" customFormat="1" ht="32.25" customHeight="1">
      <c r="A8" s="945"/>
      <c r="B8" s="945"/>
      <c r="C8" s="931"/>
      <c r="D8" s="931"/>
      <c r="E8" s="931"/>
      <c r="F8" s="931"/>
      <c r="G8" s="249" t="s">
        <v>178</v>
      </c>
      <c r="H8" s="249" t="s">
        <v>179</v>
      </c>
      <c r="I8" s="249" t="s">
        <v>178</v>
      </c>
      <c r="J8" s="249" t="s">
        <v>179</v>
      </c>
      <c r="K8" s="250" t="s">
        <v>178</v>
      </c>
      <c r="L8" s="249" t="s">
        <v>179</v>
      </c>
      <c r="M8" s="249" t="s">
        <v>178</v>
      </c>
      <c r="N8" s="249" t="s">
        <v>179</v>
      </c>
      <c r="O8" s="249" t="s">
        <v>178</v>
      </c>
      <c r="P8" s="249" t="s">
        <v>179</v>
      </c>
      <c r="Q8" s="249" t="s">
        <v>178</v>
      </c>
      <c r="R8" s="249" t="s">
        <v>179</v>
      </c>
      <c r="S8" s="249" t="s">
        <v>178</v>
      </c>
      <c r="T8" s="249" t="s">
        <v>179</v>
      </c>
    </row>
    <row r="9" spans="1:20" s="115" customFormat="1" ht="20.25" customHeight="1">
      <c r="A9" s="936" t="s">
        <v>3</v>
      </c>
      <c r="B9" s="936"/>
      <c r="C9" s="113">
        <v>1</v>
      </c>
      <c r="D9" s="113">
        <v>2</v>
      </c>
      <c r="E9" s="113">
        <v>3</v>
      </c>
      <c r="F9" s="113">
        <v>4</v>
      </c>
      <c r="G9" s="113">
        <v>5</v>
      </c>
      <c r="H9" s="113">
        <v>6</v>
      </c>
      <c r="I9" s="113">
        <v>7</v>
      </c>
      <c r="J9" s="113">
        <v>8</v>
      </c>
      <c r="K9" s="113">
        <v>9</v>
      </c>
      <c r="L9" s="113">
        <v>10</v>
      </c>
      <c r="M9" s="113">
        <v>11</v>
      </c>
      <c r="N9" s="113">
        <v>12</v>
      </c>
      <c r="O9" s="113">
        <v>13</v>
      </c>
      <c r="P9" s="113">
        <v>14</v>
      </c>
      <c r="Q9" s="114">
        <v>15</v>
      </c>
      <c r="R9" s="114">
        <v>16</v>
      </c>
      <c r="S9" s="114">
        <v>17</v>
      </c>
      <c r="T9" s="114">
        <v>18</v>
      </c>
    </row>
    <row r="10" spans="1:20" s="251" customFormat="1" ht="32.25" customHeight="1">
      <c r="A10" s="934" t="s">
        <v>10</v>
      </c>
      <c r="B10" s="935"/>
      <c r="C10" s="256">
        <f>C11+C12</f>
        <v>0</v>
      </c>
      <c r="D10" s="256">
        <f aca="true" t="shared" si="0" ref="D10:T10">D11+D12</f>
        <v>0</v>
      </c>
      <c r="E10" s="256">
        <f t="shared" si="0"/>
        <v>0</v>
      </c>
      <c r="F10" s="256">
        <f t="shared" si="0"/>
        <v>0</v>
      </c>
      <c r="G10" s="256">
        <f t="shared" si="0"/>
        <v>0</v>
      </c>
      <c r="H10" s="256">
        <f t="shared" si="0"/>
        <v>0</v>
      </c>
      <c r="I10" s="256">
        <f t="shared" si="0"/>
        <v>0</v>
      </c>
      <c r="J10" s="256">
        <f t="shared" si="0"/>
        <v>0</v>
      </c>
      <c r="K10" s="256">
        <f t="shared" si="0"/>
        <v>0</v>
      </c>
      <c r="L10" s="256">
        <f t="shared" si="0"/>
        <v>0</v>
      </c>
      <c r="M10" s="256">
        <f t="shared" si="0"/>
        <v>0</v>
      </c>
      <c r="N10" s="256">
        <f t="shared" si="0"/>
        <v>0</v>
      </c>
      <c r="O10" s="256">
        <f t="shared" si="0"/>
        <v>0</v>
      </c>
      <c r="P10" s="256">
        <f t="shared" si="0"/>
        <v>0</v>
      </c>
      <c r="Q10" s="256">
        <f t="shared" si="0"/>
        <v>0</v>
      </c>
      <c r="R10" s="256">
        <f t="shared" si="0"/>
        <v>0</v>
      </c>
      <c r="S10" s="256">
        <f t="shared" si="0"/>
        <v>0</v>
      </c>
      <c r="T10" s="256">
        <f t="shared" si="0"/>
        <v>0</v>
      </c>
    </row>
    <row r="11" spans="1:20" s="254" customFormat="1" ht="32.25" customHeight="1">
      <c r="A11" s="252" t="s">
        <v>0</v>
      </c>
      <c r="B11" s="253" t="s">
        <v>28</v>
      </c>
      <c r="C11" s="187">
        <f>D11+E11</f>
        <v>0</v>
      </c>
      <c r="D11" s="187"/>
      <c r="E11" s="187"/>
      <c r="F11" s="187"/>
      <c r="G11" s="187">
        <f>I11+K11</f>
        <v>0</v>
      </c>
      <c r="H11" s="187">
        <f>J11+L11</f>
        <v>0</v>
      </c>
      <c r="I11" s="187"/>
      <c r="J11" s="187"/>
      <c r="K11" s="187"/>
      <c r="L11" s="187"/>
      <c r="M11" s="187"/>
      <c r="N11" s="187"/>
      <c r="O11" s="187"/>
      <c r="P11" s="187"/>
      <c r="Q11" s="187"/>
      <c r="R11" s="187"/>
      <c r="S11" s="187"/>
      <c r="T11" s="187"/>
    </row>
    <row r="12" spans="1:20" s="254" customFormat="1" ht="32.25" customHeight="1">
      <c r="A12" s="255" t="s">
        <v>1</v>
      </c>
      <c r="B12" s="253" t="s">
        <v>8</v>
      </c>
      <c r="C12" s="256">
        <f>SUM(C13:C24)</f>
        <v>0</v>
      </c>
      <c r="D12" s="256">
        <f aca="true" t="shared" si="1" ref="D12:T12">SUM(D13:D24)</f>
        <v>0</v>
      </c>
      <c r="E12" s="256">
        <f t="shared" si="1"/>
        <v>0</v>
      </c>
      <c r="F12" s="256">
        <f t="shared" si="1"/>
        <v>0</v>
      </c>
      <c r="G12" s="256">
        <f t="shared" si="1"/>
        <v>0</v>
      </c>
      <c r="H12" s="256">
        <f t="shared" si="1"/>
        <v>0</v>
      </c>
      <c r="I12" s="256">
        <f t="shared" si="1"/>
        <v>0</v>
      </c>
      <c r="J12" s="256">
        <f t="shared" si="1"/>
        <v>0</v>
      </c>
      <c r="K12" s="256">
        <f t="shared" si="1"/>
        <v>0</v>
      </c>
      <c r="L12" s="256">
        <f t="shared" si="1"/>
        <v>0</v>
      </c>
      <c r="M12" s="256">
        <f t="shared" si="1"/>
        <v>0</v>
      </c>
      <c r="N12" s="256">
        <f t="shared" si="1"/>
        <v>0</v>
      </c>
      <c r="O12" s="256">
        <f t="shared" si="1"/>
        <v>0</v>
      </c>
      <c r="P12" s="256">
        <f t="shared" si="1"/>
        <v>0</v>
      </c>
      <c r="Q12" s="256">
        <f t="shared" si="1"/>
        <v>0</v>
      </c>
      <c r="R12" s="256">
        <f t="shared" si="1"/>
        <v>0</v>
      </c>
      <c r="S12" s="256">
        <f t="shared" si="1"/>
        <v>0</v>
      </c>
      <c r="T12" s="256">
        <f t="shared" si="1"/>
        <v>0</v>
      </c>
    </row>
    <row r="13" spans="1:20" s="254" customFormat="1" ht="32.25" customHeight="1">
      <c r="A13" s="303" t="s">
        <v>13</v>
      </c>
      <c r="B13" s="304" t="s">
        <v>375</v>
      </c>
      <c r="C13" s="187">
        <f aca="true" t="shared" si="2" ref="C13:C24">D13+E13</f>
        <v>0</v>
      </c>
      <c r="D13" s="187"/>
      <c r="E13" s="187"/>
      <c r="F13" s="187"/>
      <c r="G13" s="187">
        <f aca="true" t="shared" si="3" ref="G13:H24">I13+K13</f>
        <v>0</v>
      </c>
      <c r="H13" s="187">
        <f t="shared" si="3"/>
        <v>0</v>
      </c>
      <c r="I13" s="187"/>
      <c r="J13" s="187"/>
      <c r="K13" s="187"/>
      <c r="L13" s="187"/>
      <c r="M13" s="187"/>
      <c r="N13" s="187"/>
      <c r="O13" s="187"/>
      <c r="P13" s="187"/>
      <c r="Q13" s="187"/>
      <c r="R13" s="187"/>
      <c r="S13" s="187"/>
      <c r="T13" s="187"/>
    </row>
    <row r="14" spans="1:20" s="254" customFormat="1" ht="32.25" customHeight="1">
      <c r="A14" s="303" t="s">
        <v>14</v>
      </c>
      <c r="B14" s="304" t="s">
        <v>376</v>
      </c>
      <c r="C14" s="187">
        <f t="shared" si="2"/>
        <v>0</v>
      </c>
      <c r="D14" s="187"/>
      <c r="E14" s="187"/>
      <c r="F14" s="187"/>
      <c r="G14" s="187">
        <f t="shared" si="3"/>
        <v>0</v>
      </c>
      <c r="H14" s="187">
        <f t="shared" si="3"/>
        <v>0</v>
      </c>
      <c r="I14" s="187"/>
      <c r="J14" s="187"/>
      <c r="K14" s="187"/>
      <c r="L14" s="187"/>
      <c r="M14" s="187"/>
      <c r="N14" s="187"/>
      <c r="O14" s="187"/>
      <c r="P14" s="187"/>
      <c r="Q14" s="187"/>
      <c r="R14" s="187"/>
      <c r="S14" s="187"/>
      <c r="T14" s="187"/>
    </row>
    <row r="15" spans="1:20" s="254" customFormat="1" ht="32.25" customHeight="1">
      <c r="A15" s="303" t="s">
        <v>19</v>
      </c>
      <c r="B15" s="304" t="s">
        <v>377</v>
      </c>
      <c r="C15" s="187">
        <f t="shared" si="2"/>
        <v>0</v>
      </c>
      <c r="D15" s="187"/>
      <c r="E15" s="187"/>
      <c r="F15" s="187"/>
      <c r="G15" s="187">
        <f t="shared" si="3"/>
        <v>0</v>
      </c>
      <c r="H15" s="187">
        <f t="shared" si="3"/>
        <v>0</v>
      </c>
      <c r="I15" s="187"/>
      <c r="J15" s="187"/>
      <c r="K15" s="187"/>
      <c r="L15" s="187"/>
      <c r="M15" s="187"/>
      <c r="N15" s="187"/>
      <c r="O15" s="187"/>
      <c r="P15" s="187"/>
      <c r="Q15" s="187"/>
      <c r="R15" s="187"/>
      <c r="S15" s="187"/>
      <c r="T15" s="187"/>
    </row>
    <row r="16" spans="1:20" s="254" customFormat="1" ht="32.25" customHeight="1">
      <c r="A16" s="303" t="s">
        <v>22</v>
      </c>
      <c r="B16" s="304" t="s">
        <v>378</v>
      </c>
      <c r="C16" s="187">
        <f t="shared" si="2"/>
        <v>0</v>
      </c>
      <c r="D16" s="187"/>
      <c r="E16" s="187"/>
      <c r="F16" s="187"/>
      <c r="G16" s="187">
        <f t="shared" si="3"/>
        <v>0</v>
      </c>
      <c r="H16" s="187">
        <f t="shared" si="3"/>
        <v>0</v>
      </c>
      <c r="I16" s="187"/>
      <c r="J16" s="187"/>
      <c r="K16" s="187"/>
      <c r="L16" s="187"/>
      <c r="M16" s="187"/>
      <c r="N16" s="187"/>
      <c r="O16" s="187"/>
      <c r="P16" s="187"/>
      <c r="Q16" s="187"/>
      <c r="R16" s="187"/>
      <c r="S16" s="187"/>
      <c r="T16" s="187"/>
    </row>
    <row r="17" spans="1:20" s="117" customFormat="1" ht="23.25" customHeight="1">
      <c r="A17" s="303" t="s">
        <v>23</v>
      </c>
      <c r="B17" s="304" t="s">
        <v>379</v>
      </c>
      <c r="C17" s="187">
        <f t="shared" si="2"/>
        <v>0</v>
      </c>
      <c r="D17" s="187"/>
      <c r="E17" s="187"/>
      <c r="F17" s="187"/>
      <c r="G17" s="187">
        <f t="shared" si="3"/>
        <v>0</v>
      </c>
      <c r="H17" s="187">
        <f t="shared" si="3"/>
        <v>0</v>
      </c>
      <c r="I17" s="187"/>
      <c r="J17" s="187"/>
      <c r="K17" s="187"/>
      <c r="L17" s="187"/>
      <c r="M17" s="187"/>
      <c r="N17" s="187"/>
      <c r="O17" s="187"/>
      <c r="P17" s="187"/>
      <c r="Q17" s="187"/>
      <c r="R17" s="187"/>
      <c r="S17" s="187"/>
      <c r="T17" s="187"/>
    </row>
    <row r="18" spans="1:20" s="117" customFormat="1" ht="23.25" customHeight="1">
      <c r="A18" s="303" t="s">
        <v>24</v>
      </c>
      <c r="B18" s="304" t="s">
        <v>380</v>
      </c>
      <c r="C18" s="187">
        <f t="shared" si="2"/>
        <v>0</v>
      </c>
      <c r="D18" s="187"/>
      <c r="E18" s="187"/>
      <c r="F18" s="187"/>
      <c r="G18" s="187">
        <f t="shared" si="3"/>
        <v>0</v>
      </c>
      <c r="H18" s="187">
        <f t="shared" si="3"/>
        <v>0</v>
      </c>
      <c r="I18" s="187"/>
      <c r="J18" s="187"/>
      <c r="K18" s="187"/>
      <c r="L18" s="187"/>
      <c r="M18" s="187"/>
      <c r="N18" s="187"/>
      <c r="O18" s="187"/>
      <c r="P18" s="187"/>
      <c r="Q18" s="187"/>
      <c r="R18" s="187"/>
      <c r="S18" s="187"/>
      <c r="T18" s="187"/>
    </row>
    <row r="19" spans="1:20" s="117" customFormat="1" ht="23.25" customHeight="1">
      <c r="A19" s="303" t="s">
        <v>25</v>
      </c>
      <c r="B19" s="304" t="s">
        <v>381</v>
      </c>
      <c r="C19" s="187">
        <f t="shared" si="2"/>
        <v>0</v>
      </c>
      <c r="D19" s="187"/>
      <c r="E19" s="187"/>
      <c r="F19" s="187"/>
      <c r="G19" s="187">
        <f t="shared" si="3"/>
        <v>0</v>
      </c>
      <c r="H19" s="187">
        <f t="shared" si="3"/>
        <v>0</v>
      </c>
      <c r="I19" s="187"/>
      <c r="J19" s="187"/>
      <c r="K19" s="187"/>
      <c r="L19" s="187"/>
      <c r="M19" s="187"/>
      <c r="N19" s="187"/>
      <c r="O19" s="187"/>
      <c r="P19" s="187"/>
      <c r="Q19" s="187"/>
      <c r="R19" s="187"/>
      <c r="S19" s="187"/>
      <c r="T19" s="187"/>
    </row>
    <row r="20" spans="1:20" s="117" customFormat="1" ht="23.25" customHeight="1">
      <c r="A20" s="303" t="s">
        <v>26</v>
      </c>
      <c r="B20" s="304" t="s">
        <v>382</v>
      </c>
      <c r="C20" s="187">
        <f t="shared" si="2"/>
        <v>0</v>
      </c>
      <c r="D20" s="187"/>
      <c r="E20" s="187"/>
      <c r="F20" s="187"/>
      <c r="G20" s="187">
        <f t="shared" si="3"/>
        <v>0</v>
      </c>
      <c r="H20" s="187">
        <f t="shared" si="3"/>
        <v>0</v>
      </c>
      <c r="I20" s="187"/>
      <c r="J20" s="187"/>
      <c r="K20" s="187"/>
      <c r="L20" s="187"/>
      <c r="M20" s="187"/>
      <c r="N20" s="187"/>
      <c r="O20" s="187"/>
      <c r="P20" s="187"/>
      <c r="Q20" s="187"/>
      <c r="R20" s="187"/>
      <c r="S20" s="187"/>
      <c r="T20" s="187"/>
    </row>
    <row r="21" spans="1:20" s="117" customFormat="1" ht="23.25" customHeight="1">
      <c r="A21" s="303" t="s">
        <v>27</v>
      </c>
      <c r="B21" s="304" t="s">
        <v>383</v>
      </c>
      <c r="C21" s="187">
        <f t="shared" si="2"/>
        <v>0</v>
      </c>
      <c r="D21" s="187"/>
      <c r="E21" s="187"/>
      <c r="F21" s="187"/>
      <c r="G21" s="187">
        <f t="shared" si="3"/>
        <v>0</v>
      </c>
      <c r="H21" s="187">
        <f t="shared" si="3"/>
        <v>0</v>
      </c>
      <c r="I21" s="187"/>
      <c r="J21" s="187"/>
      <c r="K21" s="187"/>
      <c r="L21" s="187"/>
      <c r="M21" s="187"/>
      <c r="N21" s="187"/>
      <c r="O21" s="187"/>
      <c r="P21" s="187"/>
      <c r="Q21" s="187"/>
      <c r="R21" s="187"/>
      <c r="S21" s="187"/>
      <c r="T21" s="187"/>
    </row>
    <row r="22" spans="1:20" s="117" customFormat="1" ht="23.25" customHeight="1">
      <c r="A22" s="303" t="s">
        <v>29</v>
      </c>
      <c r="B22" s="304" t="s">
        <v>384</v>
      </c>
      <c r="C22" s="187">
        <f t="shared" si="2"/>
        <v>0</v>
      </c>
      <c r="D22" s="187"/>
      <c r="E22" s="187"/>
      <c r="F22" s="187"/>
      <c r="G22" s="187">
        <f t="shared" si="3"/>
        <v>0</v>
      </c>
      <c r="H22" s="187">
        <f t="shared" si="3"/>
        <v>0</v>
      </c>
      <c r="I22" s="187"/>
      <c r="J22" s="187"/>
      <c r="K22" s="187"/>
      <c r="L22" s="187"/>
      <c r="M22" s="187"/>
      <c r="N22" s="187"/>
      <c r="O22" s="187"/>
      <c r="P22" s="187"/>
      <c r="Q22" s="187"/>
      <c r="R22" s="187"/>
      <c r="S22" s="187"/>
      <c r="T22" s="187"/>
    </row>
    <row r="23" spans="1:20" s="127" customFormat="1" ht="23.25" customHeight="1">
      <c r="A23" s="303" t="s">
        <v>30</v>
      </c>
      <c r="B23" s="304" t="s">
        <v>385</v>
      </c>
      <c r="C23" s="187">
        <f t="shared" si="2"/>
        <v>0</v>
      </c>
      <c r="D23" s="187"/>
      <c r="E23" s="187"/>
      <c r="F23" s="187"/>
      <c r="G23" s="187">
        <f t="shared" si="3"/>
        <v>0</v>
      </c>
      <c r="H23" s="187">
        <f t="shared" si="3"/>
        <v>0</v>
      </c>
      <c r="I23" s="187"/>
      <c r="J23" s="187"/>
      <c r="K23" s="187"/>
      <c r="L23" s="187"/>
      <c r="M23" s="187"/>
      <c r="N23" s="187"/>
      <c r="O23" s="187"/>
      <c r="P23" s="187"/>
      <c r="Q23" s="187"/>
      <c r="R23" s="187"/>
      <c r="S23" s="187"/>
      <c r="T23" s="187"/>
    </row>
    <row r="24" spans="1:20" s="127" customFormat="1" ht="15" customHeight="1">
      <c r="A24" s="303" t="s">
        <v>104</v>
      </c>
      <c r="B24" s="304" t="s">
        <v>386</v>
      </c>
      <c r="C24" s="187">
        <f t="shared" si="2"/>
        <v>0</v>
      </c>
      <c r="D24" s="187"/>
      <c r="E24" s="187"/>
      <c r="F24" s="187"/>
      <c r="G24" s="187">
        <f t="shared" si="3"/>
        <v>0</v>
      </c>
      <c r="H24" s="187">
        <f t="shared" si="3"/>
        <v>0</v>
      </c>
      <c r="I24" s="187"/>
      <c r="J24" s="187"/>
      <c r="K24" s="187"/>
      <c r="L24" s="187"/>
      <c r="M24" s="187"/>
      <c r="N24" s="187"/>
      <c r="O24" s="187"/>
      <c r="P24" s="187"/>
      <c r="Q24" s="187"/>
      <c r="R24" s="187"/>
      <c r="S24" s="187"/>
      <c r="T24" s="187"/>
    </row>
    <row r="25" spans="1:20" ht="16.5">
      <c r="A25" s="182"/>
      <c r="B25" s="878" t="str">
        <f>TT!C7</f>
        <v>Sơn La, ngày 02 tháng 7 năm 2021</v>
      </c>
      <c r="C25" s="878"/>
      <c r="D25" s="878"/>
      <c r="E25" s="878"/>
      <c r="F25" s="878"/>
      <c r="G25" s="878"/>
      <c r="H25" s="231"/>
      <c r="I25" s="231"/>
      <c r="J25" s="231"/>
      <c r="K25" s="239"/>
      <c r="L25" s="240"/>
      <c r="M25" s="906" t="str">
        <f>TT!C4</f>
        <v>Sơn La, ngày 02 tháng 7 năm 2021</v>
      </c>
      <c r="N25" s="906"/>
      <c r="O25" s="906"/>
      <c r="P25" s="906"/>
      <c r="Q25" s="906"/>
      <c r="R25" s="906"/>
      <c r="S25" s="906"/>
      <c r="T25" s="245"/>
    </row>
    <row r="26" spans="1:20" s="132" customFormat="1" ht="16.5">
      <c r="A26" s="110"/>
      <c r="B26" s="865" t="s">
        <v>281</v>
      </c>
      <c r="C26" s="865"/>
      <c r="D26" s="865"/>
      <c r="E26" s="865"/>
      <c r="F26" s="865"/>
      <c r="G26" s="865"/>
      <c r="H26" s="232"/>
      <c r="I26" s="232"/>
      <c r="J26" s="232"/>
      <c r="K26" s="241"/>
      <c r="L26" s="241"/>
      <c r="M26" s="866" t="str">
        <f>TT!C5</f>
        <v>PHÓ CỤC TRƯỞNG</v>
      </c>
      <c r="N26" s="866"/>
      <c r="O26" s="866"/>
      <c r="P26" s="866"/>
      <c r="Q26" s="866"/>
      <c r="R26" s="866"/>
      <c r="S26" s="866"/>
      <c r="T26" s="233"/>
    </row>
    <row r="27" spans="1:20" s="132" customFormat="1" ht="15" customHeight="1">
      <c r="A27" s="3"/>
      <c r="B27" s="226"/>
      <c r="C27" s="226"/>
      <c r="D27" s="227"/>
      <c r="E27" s="227"/>
      <c r="F27" s="227"/>
      <c r="G27" s="226"/>
      <c r="H27" s="226"/>
      <c r="I27" s="226"/>
      <c r="J27" s="226"/>
      <c r="K27" s="227"/>
      <c r="L27" s="227"/>
      <c r="M27" s="227"/>
      <c r="N27" s="227"/>
      <c r="O27" s="117"/>
      <c r="P27" s="233"/>
      <c r="Q27" s="233"/>
      <c r="R27" s="233"/>
      <c r="S27" s="227"/>
      <c r="T27" s="227"/>
    </row>
    <row r="28" spans="1:20" s="132" customFormat="1" ht="16.5">
      <c r="A28" s="3"/>
      <c r="B28" s="226"/>
      <c r="C28" s="226"/>
      <c r="D28" s="227"/>
      <c r="E28" s="227"/>
      <c r="F28" s="227"/>
      <c r="G28" s="226"/>
      <c r="H28" s="226"/>
      <c r="I28" s="226"/>
      <c r="J28" s="226"/>
      <c r="K28" s="227"/>
      <c r="L28" s="227"/>
      <c r="M28" s="227"/>
      <c r="N28" s="227"/>
      <c r="O28" s="117"/>
      <c r="P28" s="236"/>
      <c r="Q28" s="236"/>
      <c r="R28" s="236"/>
      <c r="S28" s="236"/>
      <c r="T28" s="236"/>
    </row>
    <row r="29" spans="1:20" ht="32.25" customHeight="1">
      <c r="A29" s="3"/>
      <c r="B29" s="226"/>
      <c r="C29" s="226"/>
      <c r="D29" s="227"/>
      <c r="E29" s="227"/>
      <c r="F29" s="227"/>
      <c r="G29" s="226"/>
      <c r="H29" s="226"/>
      <c r="I29" s="226"/>
      <c r="J29" s="226"/>
      <c r="K29" s="227"/>
      <c r="L29" s="227"/>
      <c r="M29" s="227"/>
      <c r="N29" s="227"/>
      <c r="O29" s="117"/>
      <c r="P29" s="236"/>
      <c r="Q29" s="236"/>
      <c r="R29" s="236"/>
      <c r="S29" s="236"/>
      <c r="T29" s="236"/>
    </row>
    <row r="30" spans="1:20" ht="16.5">
      <c r="A30" s="3"/>
      <c r="B30" s="866" t="str">
        <f>TT!C6</f>
        <v>Nguyễn Thị Ngọc</v>
      </c>
      <c r="C30" s="866"/>
      <c r="D30" s="866"/>
      <c r="E30" s="866"/>
      <c r="F30" s="866"/>
      <c r="G30" s="866"/>
      <c r="H30" s="233"/>
      <c r="I30" s="233"/>
      <c r="J30" s="233"/>
      <c r="K30" s="227"/>
      <c r="L30" s="227"/>
      <c r="M30" s="866" t="str">
        <f>TT!C3</f>
        <v>Lò Anh Vĩnh</v>
      </c>
      <c r="N30" s="866"/>
      <c r="O30" s="866"/>
      <c r="P30" s="866"/>
      <c r="Q30" s="866"/>
      <c r="R30" s="866"/>
      <c r="S30" s="866"/>
      <c r="T30" s="233"/>
    </row>
    <row r="31" spans="1:20" ht="15.75">
      <c r="A31" s="122"/>
      <c r="B31" s="123"/>
      <c r="C31" s="123"/>
      <c r="D31" s="123"/>
      <c r="E31" s="123"/>
      <c r="F31" s="124"/>
      <c r="G31" s="124"/>
      <c r="H31" s="124"/>
      <c r="I31" s="125"/>
      <c r="J31" s="125"/>
      <c r="K31" s="123"/>
      <c r="L31" s="123"/>
      <c r="M31" s="123"/>
      <c r="N31" s="123"/>
      <c r="O31" s="123"/>
      <c r="P31" s="123"/>
      <c r="Q31" s="126"/>
      <c r="R31" s="127"/>
      <c r="S31" s="127"/>
      <c r="T31" s="127"/>
    </row>
    <row r="32" spans="1:20" ht="15.75">
      <c r="A32" s="117"/>
      <c r="B32" s="120"/>
      <c r="C32" s="120"/>
      <c r="D32" s="120"/>
      <c r="E32" s="120"/>
      <c r="F32" s="120"/>
      <c r="G32" s="120"/>
      <c r="H32" s="120"/>
      <c r="I32" s="127"/>
      <c r="J32" s="127"/>
      <c r="K32" s="121"/>
      <c r="L32" s="121"/>
      <c r="M32" s="120"/>
      <c r="N32" s="120"/>
      <c r="O32" s="120"/>
      <c r="P32" s="120"/>
      <c r="Q32" s="126"/>
      <c r="R32" s="127"/>
      <c r="S32" s="127"/>
      <c r="T32" s="127"/>
    </row>
    <row r="33" spans="1:20" ht="16.5">
      <c r="A33" s="117"/>
      <c r="B33" s="119"/>
      <c r="C33" s="119"/>
      <c r="D33" s="118"/>
      <c r="E33" s="128"/>
      <c r="F33" s="128"/>
      <c r="G33" s="128"/>
      <c r="H33" s="128"/>
      <c r="I33" s="129"/>
      <c r="J33" s="129"/>
      <c r="K33" s="129"/>
      <c r="L33" s="129"/>
      <c r="M33" s="129"/>
      <c r="N33" s="129"/>
      <c r="O33" s="129"/>
      <c r="P33" s="129"/>
      <c r="Q33" s="117"/>
      <c r="R33" s="117"/>
      <c r="S33" s="117"/>
      <c r="T33" s="117"/>
    </row>
    <row r="34" spans="1:20" ht="16.5">
      <c r="A34" s="117"/>
      <c r="B34" s="119"/>
      <c r="C34" s="119"/>
      <c r="D34" s="118"/>
      <c r="E34" s="128"/>
      <c r="F34" s="128"/>
      <c r="G34" s="128"/>
      <c r="H34" s="128"/>
      <c r="I34" s="129"/>
      <c r="J34" s="129"/>
      <c r="K34" s="129"/>
      <c r="L34" s="129"/>
      <c r="M34" s="129"/>
      <c r="N34" s="129"/>
      <c r="O34" s="129"/>
      <c r="P34" s="129"/>
      <c r="Q34" s="117"/>
      <c r="R34" s="117"/>
      <c r="S34" s="117"/>
      <c r="T34" s="117"/>
    </row>
    <row r="35" spans="2:16" ht="16.5">
      <c r="B35" s="130"/>
      <c r="C35" s="130"/>
      <c r="D35" s="130"/>
      <c r="E35" s="130"/>
      <c r="F35" s="130"/>
      <c r="G35" s="130"/>
      <c r="H35" s="130"/>
      <c r="I35" s="130"/>
      <c r="J35" s="130"/>
      <c r="K35" s="130"/>
      <c r="L35" s="130"/>
      <c r="M35" s="130"/>
      <c r="N35" s="130"/>
      <c r="O35" s="130"/>
      <c r="P35" s="130"/>
    </row>
    <row r="38" spans="1:20" ht="15.75">
      <c r="A38" s="131" t="s">
        <v>261</v>
      </c>
      <c r="B38" s="132"/>
      <c r="C38" s="132"/>
      <c r="D38" s="132"/>
      <c r="E38" s="132"/>
      <c r="F38" s="132"/>
      <c r="G38" s="132"/>
      <c r="H38" s="132"/>
      <c r="I38" s="132"/>
      <c r="J38" s="132"/>
      <c r="K38" s="132"/>
      <c r="L38" s="132"/>
      <c r="M38" s="132"/>
      <c r="N38" s="132"/>
      <c r="O38" s="132"/>
      <c r="P38" s="132"/>
      <c r="Q38" s="132"/>
      <c r="R38" s="132"/>
      <c r="S38" s="132"/>
      <c r="T38" s="132"/>
    </row>
    <row r="39" spans="1:20" ht="15.75">
      <c r="A39" s="133"/>
      <c r="B39" s="933" t="s">
        <v>262</v>
      </c>
      <c r="C39" s="933"/>
      <c r="D39" s="933"/>
      <c r="E39" s="933"/>
      <c r="F39" s="933"/>
      <c r="G39" s="933"/>
      <c r="H39" s="933"/>
      <c r="I39" s="933"/>
      <c r="J39" s="933"/>
      <c r="K39" s="933"/>
      <c r="L39" s="933"/>
      <c r="M39" s="933"/>
      <c r="N39" s="134"/>
      <c r="O39" s="133"/>
      <c r="P39" s="133"/>
      <c r="Q39" s="135"/>
      <c r="R39" s="135"/>
      <c r="S39" s="135"/>
      <c r="T39" s="132"/>
    </row>
    <row r="40" spans="1:20" ht="15.75">
      <c r="A40" s="132"/>
      <c r="B40" s="132" t="s">
        <v>263</v>
      </c>
      <c r="C40" s="132"/>
      <c r="D40" s="132"/>
      <c r="E40" s="132"/>
      <c r="F40" s="132"/>
      <c r="G40" s="132"/>
      <c r="H40" s="132"/>
      <c r="I40" s="132"/>
      <c r="J40" s="132"/>
      <c r="K40" s="132"/>
      <c r="L40" s="132"/>
      <c r="M40" s="132"/>
      <c r="N40" s="132"/>
      <c r="O40" s="132"/>
      <c r="P40" s="132"/>
      <c r="Q40" s="132"/>
      <c r="R40" s="132"/>
      <c r="S40" s="132"/>
      <c r="T40" s="132"/>
    </row>
    <row r="41" ht="15.75">
      <c r="B41" s="126" t="s">
        <v>264</v>
      </c>
    </row>
  </sheetData>
  <sheetProtection formatCells="0" formatColumns="0" formatRows="0" insertRows="0" deleteRows="0"/>
  <mergeCells count="33">
    <mergeCell ref="F2:N2"/>
    <mergeCell ref="P1:T1"/>
    <mergeCell ref="C4:E4"/>
    <mergeCell ref="F4:L4"/>
    <mergeCell ref="M4:P4"/>
    <mergeCell ref="Q4:T4"/>
    <mergeCell ref="A1:D1"/>
    <mergeCell ref="E1:O1"/>
    <mergeCell ref="A4:A8"/>
    <mergeCell ref="B4:B8"/>
    <mergeCell ref="A9:B9"/>
    <mergeCell ref="B25:G25"/>
    <mergeCell ref="C5:C8"/>
    <mergeCell ref="D5:E5"/>
    <mergeCell ref="F5:F8"/>
    <mergeCell ref="G5:L5"/>
    <mergeCell ref="B39:M39"/>
    <mergeCell ref="A10:B10"/>
    <mergeCell ref="B26:G26"/>
    <mergeCell ref="B30:G30"/>
    <mergeCell ref="M25:S25"/>
    <mergeCell ref="M26:S26"/>
    <mergeCell ref="M30:S30"/>
    <mergeCell ref="Q5:R7"/>
    <mergeCell ref="S5:T7"/>
    <mergeCell ref="D6:D8"/>
    <mergeCell ref="E6:E8"/>
    <mergeCell ref="G6:H7"/>
    <mergeCell ref="I6:L6"/>
    <mergeCell ref="I7:J7"/>
    <mergeCell ref="K7:L7"/>
    <mergeCell ref="M5:N7"/>
    <mergeCell ref="O5:P7"/>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38"/>
  <sheetViews>
    <sheetView tabSelected="1" view="pageBreakPreview" zoomScale="85" zoomScaleSheetLayoutView="85" zoomScalePageLayoutView="0" workbookViewId="0" topLeftCell="A22">
      <selection activeCell="L29" sqref="L29"/>
    </sheetView>
  </sheetViews>
  <sheetFormatPr defaultColWidth="9.00390625" defaultRowHeight="15.75"/>
  <cols>
    <col min="1" max="1" width="4.125" style="117" customWidth="1"/>
    <col min="2" max="2" width="15.625" style="117" customWidth="1"/>
    <col min="3" max="3" width="9.625" style="117" customWidth="1"/>
    <col min="4" max="4" width="6.75390625" style="117" customWidth="1"/>
    <col min="5" max="5" width="7.875" style="117" customWidth="1"/>
    <col min="6" max="6" width="8.00390625" style="117" customWidth="1"/>
    <col min="7" max="7" width="8.125" style="117" customWidth="1"/>
    <col min="8" max="8" width="10.00390625" style="117" customWidth="1"/>
    <col min="9" max="10" width="9.00390625" style="117" customWidth="1"/>
    <col min="11" max="11" width="8.50390625" style="117" customWidth="1"/>
    <col min="12" max="12" width="9.50390625" style="117" customWidth="1"/>
    <col min="13" max="13" width="7.125" style="117" customWidth="1"/>
    <col min="14" max="14" width="9.50390625" style="117" customWidth="1"/>
    <col min="15" max="18" width="9.00390625" style="117" customWidth="1"/>
    <col min="19" max="19" width="9.375" style="117" customWidth="1"/>
    <col min="20" max="20" width="7.375" style="117" customWidth="1"/>
    <col min="21" max="21" width="7.50390625" style="117" customWidth="1"/>
    <col min="22" max="22" width="11.125" style="117" customWidth="1"/>
    <col min="23" max="16384" width="9.00390625" style="117" customWidth="1"/>
  </cols>
  <sheetData>
    <row r="1" spans="1:22" ht="51" customHeight="1">
      <c r="A1" s="689" t="s">
        <v>488</v>
      </c>
      <c r="B1" s="689"/>
      <c r="C1" s="689"/>
      <c r="D1" s="689"/>
      <c r="E1" s="689"/>
      <c r="F1" s="951" t="s">
        <v>455</v>
      </c>
      <c r="G1" s="951"/>
      <c r="H1" s="951"/>
      <c r="I1" s="951"/>
      <c r="J1" s="951"/>
      <c r="K1" s="951"/>
      <c r="L1" s="951"/>
      <c r="M1" s="951"/>
      <c r="N1" s="951"/>
      <c r="O1" s="951"/>
      <c r="P1" s="951"/>
      <c r="Q1" s="951"/>
      <c r="R1" s="691" t="str">
        <f>'[2]Thông tin'!C2</f>
        <v>Đơn vị  báo cáo: CỤC THADS TỈNH SƠN LA
Đơn vị nhận báo cáo: TỔNG CỤC THADS</v>
      </c>
      <c r="S1" s="691"/>
      <c r="T1" s="691"/>
      <c r="U1" s="691"/>
      <c r="V1" s="691"/>
    </row>
    <row r="2" spans="1:22" ht="22.5" customHeight="1">
      <c r="A2" s="600"/>
      <c r="B2" s="600"/>
      <c r="C2" s="600"/>
      <c r="D2" s="600"/>
      <c r="E2" s="600"/>
      <c r="F2" s="617"/>
      <c r="G2" s="617"/>
      <c r="H2" s="617"/>
      <c r="I2" s="870" t="str">
        <f>TT!C8</f>
        <v>09 tháng/năm 2021</v>
      </c>
      <c r="J2" s="870"/>
      <c r="K2" s="870"/>
      <c r="L2" s="870"/>
      <c r="M2" s="870"/>
      <c r="N2" s="870"/>
      <c r="O2" s="618"/>
      <c r="P2" s="618"/>
      <c r="Q2" s="618"/>
      <c r="R2" s="601"/>
      <c r="S2" s="601"/>
      <c r="T2" s="601"/>
      <c r="U2" s="601"/>
      <c r="V2" s="601"/>
    </row>
    <row r="3" spans="1:22" ht="18.75" customHeight="1">
      <c r="A3" s="25"/>
      <c r="B3" s="136"/>
      <c r="C3" s="137"/>
      <c r="D3" s="137"/>
      <c r="E3" s="137"/>
      <c r="F3" s="137"/>
      <c r="G3" s="137"/>
      <c r="H3" s="137"/>
      <c r="I3" s="138"/>
      <c r="J3" s="41">
        <f>COUNTBLANK(C13:V13)</f>
        <v>14</v>
      </c>
      <c r="K3" s="41">
        <f>COUNTA(C13:V13)</f>
        <v>6</v>
      </c>
      <c r="L3" s="41">
        <f>J3+K3</f>
        <v>20</v>
      </c>
      <c r="M3" s="139"/>
      <c r="R3" s="947" t="s">
        <v>265</v>
      </c>
      <c r="S3" s="947"/>
      <c r="T3" s="947"/>
      <c r="U3" s="947"/>
      <c r="V3" s="947"/>
    </row>
    <row r="4" spans="1:24" s="122" customFormat="1" ht="18.75" customHeight="1">
      <c r="A4" s="904" t="s">
        <v>230</v>
      </c>
      <c r="B4" s="904" t="s">
        <v>157</v>
      </c>
      <c r="C4" s="946" t="s">
        <v>266</v>
      </c>
      <c r="D4" s="946" t="s">
        <v>4</v>
      </c>
      <c r="E4" s="946"/>
      <c r="F4" s="946"/>
      <c r="G4" s="946"/>
      <c r="H4" s="946" t="s">
        <v>267</v>
      </c>
      <c r="I4" s="904" t="s">
        <v>4</v>
      </c>
      <c r="J4" s="904"/>
      <c r="K4" s="904"/>
      <c r="L4" s="904"/>
      <c r="M4" s="904" t="s">
        <v>268</v>
      </c>
      <c r="N4" s="904"/>
      <c r="O4" s="904"/>
      <c r="P4" s="904"/>
      <c r="Q4" s="904"/>
      <c r="R4" s="904"/>
      <c r="S4" s="904"/>
      <c r="T4" s="904"/>
      <c r="U4" s="904"/>
      <c r="V4" s="904"/>
      <c r="X4" s="140"/>
    </row>
    <row r="5" spans="1:22" s="122" customFormat="1" ht="20.25" customHeight="1">
      <c r="A5" s="904"/>
      <c r="B5" s="904"/>
      <c r="C5" s="946"/>
      <c r="D5" s="946" t="s">
        <v>269</v>
      </c>
      <c r="E5" s="946" t="s">
        <v>4</v>
      </c>
      <c r="F5" s="946"/>
      <c r="G5" s="946" t="s">
        <v>270</v>
      </c>
      <c r="H5" s="946"/>
      <c r="I5" s="904" t="s">
        <v>271</v>
      </c>
      <c r="J5" s="904" t="s">
        <v>272</v>
      </c>
      <c r="K5" s="904" t="s">
        <v>273</v>
      </c>
      <c r="L5" s="904" t="s">
        <v>274</v>
      </c>
      <c r="M5" s="904" t="s">
        <v>12</v>
      </c>
      <c r="N5" s="904" t="s">
        <v>4</v>
      </c>
      <c r="O5" s="904"/>
      <c r="P5" s="904"/>
      <c r="Q5" s="904"/>
      <c r="R5" s="904"/>
      <c r="S5" s="904"/>
      <c r="T5" s="904"/>
      <c r="U5" s="904"/>
      <c r="V5" s="904" t="s">
        <v>275</v>
      </c>
    </row>
    <row r="6" spans="1:25" s="122" customFormat="1" ht="23.25" customHeight="1">
      <c r="A6" s="904"/>
      <c r="B6" s="904"/>
      <c r="C6" s="946"/>
      <c r="D6" s="946"/>
      <c r="E6" s="946" t="s">
        <v>259</v>
      </c>
      <c r="F6" s="946" t="s">
        <v>62</v>
      </c>
      <c r="G6" s="946"/>
      <c r="H6" s="946"/>
      <c r="I6" s="904"/>
      <c r="J6" s="904"/>
      <c r="K6" s="904"/>
      <c r="L6" s="904"/>
      <c r="M6" s="904"/>
      <c r="N6" s="904" t="s">
        <v>276</v>
      </c>
      <c r="O6" s="904" t="s">
        <v>4</v>
      </c>
      <c r="P6" s="904"/>
      <c r="Q6" s="904"/>
      <c r="R6" s="904"/>
      <c r="S6" s="904" t="s">
        <v>277</v>
      </c>
      <c r="T6" s="904" t="s">
        <v>4</v>
      </c>
      <c r="U6" s="904"/>
      <c r="V6" s="904"/>
      <c r="Y6" s="141"/>
    </row>
    <row r="7" spans="1:22" s="122" customFormat="1" ht="33" customHeight="1">
      <c r="A7" s="904"/>
      <c r="B7" s="904"/>
      <c r="C7" s="946"/>
      <c r="D7" s="946"/>
      <c r="E7" s="946"/>
      <c r="F7" s="946"/>
      <c r="G7" s="946"/>
      <c r="H7" s="946"/>
      <c r="I7" s="904"/>
      <c r="J7" s="904"/>
      <c r="K7" s="904"/>
      <c r="L7" s="904"/>
      <c r="M7" s="904"/>
      <c r="N7" s="904"/>
      <c r="O7" s="904" t="s">
        <v>278</v>
      </c>
      <c r="P7" s="904"/>
      <c r="Q7" s="904" t="s">
        <v>62</v>
      </c>
      <c r="R7" s="904"/>
      <c r="S7" s="904"/>
      <c r="T7" s="904"/>
      <c r="U7" s="904"/>
      <c r="V7" s="904"/>
    </row>
    <row r="8" spans="1:22" ht="68.25" customHeight="1">
      <c r="A8" s="904"/>
      <c r="B8" s="904"/>
      <c r="C8" s="946"/>
      <c r="D8" s="946"/>
      <c r="E8" s="946"/>
      <c r="F8" s="946"/>
      <c r="G8" s="946"/>
      <c r="H8" s="946"/>
      <c r="I8" s="904"/>
      <c r="J8" s="904"/>
      <c r="K8" s="904"/>
      <c r="L8" s="904"/>
      <c r="M8" s="904"/>
      <c r="N8" s="904"/>
      <c r="O8" s="258" t="s">
        <v>279</v>
      </c>
      <c r="P8" s="258" t="s">
        <v>280</v>
      </c>
      <c r="Q8" s="258" t="s">
        <v>279</v>
      </c>
      <c r="R8" s="258" t="s">
        <v>280</v>
      </c>
      <c r="S8" s="904"/>
      <c r="T8" s="259" t="s">
        <v>259</v>
      </c>
      <c r="U8" s="259" t="s">
        <v>62</v>
      </c>
      <c r="V8" s="904"/>
    </row>
    <row r="9" spans="1:22" ht="19.5" customHeight="1">
      <c r="A9" s="950" t="s">
        <v>3</v>
      </c>
      <c r="B9" s="950"/>
      <c r="C9" s="150">
        <v>1</v>
      </c>
      <c r="D9" s="150">
        <v>2</v>
      </c>
      <c r="E9" s="150">
        <v>3</v>
      </c>
      <c r="F9" s="150">
        <v>4</v>
      </c>
      <c r="G9" s="150">
        <v>5</v>
      </c>
      <c r="H9" s="150">
        <v>6</v>
      </c>
      <c r="I9" s="150">
        <v>7</v>
      </c>
      <c r="J9" s="150">
        <v>8</v>
      </c>
      <c r="K9" s="150">
        <v>9</v>
      </c>
      <c r="L9" s="150">
        <v>10</v>
      </c>
      <c r="M9" s="150">
        <v>11</v>
      </c>
      <c r="N9" s="150">
        <v>12</v>
      </c>
      <c r="O9" s="150">
        <v>13</v>
      </c>
      <c r="P9" s="150">
        <v>14</v>
      </c>
      <c r="Q9" s="150">
        <v>15</v>
      </c>
      <c r="R9" s="150">
        <v>16</v>
      </c>
      <c r="S9" s="150">
        <v>17</v>
      </c>
      <c r="T9" s="150">
        <v>18</v>
      </c>
      <c r="U9" s="150">
        <v>19</v>
      </c>
      <c r="V9" s="150">
        <v>20</v>
      </c>
    </row>
    <row r="10" spans="1:22" s="430" customFormat="1" ht="24" customHeight="1">
      <c r="A10" s="948" t="s">
        <v>12</v>
      </c>
      <c r="B10" s="949"/>
      <c r="C10" s="429">
        <f>C11+C12</f>
        <v>4</v>
      </c>
      <c r="D10" s="429">
        <f>D11+D12</f>
        <v>3</v>
      </c>
      <c r="E10" s="429">
        <f>E11+E12</f>
        <v>2</v>
      </c>
      <c r="F10" s="429">
        <f>F11+F12</f>
        <v>1</v>
      </c>
      <c r="G10" s="429">
        <f>G11+G12</f>
        <v>1</v>
      </c>
      <c r="H10" s="429">
        <f aca="true" t="shared" si="0" ref="H10:V10">H11+H12</f>
        <v>0</v>
      </c>
      <c r="I10" s="429">
        <f t="shared" si="0"/>
        <v>0</v>
      </c>
      <c r="J10" s="429">
        <f t="shared" si="0"/>
        <v>0</v>
      </c>
      <c r="K10" s="429">
        <f t="shared" si="0"/>
        <v>0</v>
      </c>
      <c r="L10" s="429">
        <f t="shared" si="0"/>
        <v>0</v>
      </c>
      <c r="M10" s="429">
        <f t="shared" si="0"/>
        <v>3</v>
      </c>
      <c r="N10" s="429">
        <f t="shared" si="0"/>
        <v>3</v>
      </c>
      <c r="O10" s="429">
        <f t="shared" si="0"/>
        <v>0</v>
      </c>
      <c r="P10" s="429">
        <f t="shared" si="0"/>
        <v>2</v>
      </c>
      <c r="Q10" s="429">
        <f t="shared" si="0"/>
        <v>0</v>
      </c>
      <c r="R10" s="429">
        <f t="shared" si="0"/>
        <v>1</v>
      </c>
      <c r="S10" s="429">
        <f t="shared" si="0"/>
        <v>0</v>
      </c>
      <c r="T10" s="429">
        <f t="shared" si="0"/>
        <v>0</v>
      </c>
      <c r="U10" s="429">
        <f t="shared" si="0"/>
        <v>0</v>
      </c>
      <c r="V10" s="429">
        <f t="shared" si="0"/>
        <v>0</v>
      </c>
    </row>
    <row r="11" spans="1:22" s="403" customFormat="1" ht="19.5" customHeight="1">
      <c r="A11" s="303" t="s">
        <v>0</v>
      </c>
      <c r="B11" s="319" t="s">
        <v>318</v>
      </c>
      <c r="C11" s="283">
        <v>3</v>
      </c>
      <c r="D11" s="283">
        <f>E11+F11</f>
        <v>3</v>
      </c>
      <c r="E11" s="283">
        <v>2</v>
      </c>
      <c r="F11" s="283">
        <v>1</v>
      </c>
      <c r="G11" s="283">
        <v>0</v>
      </c>
      <c r="H11" s="283">
        <f>I11+J11+K11+L11</f>
        <v>0</v>
      </c>
      <c r="I11" s="283">
        <v>0</v>
      </c>
      <c r="J11" s="283">
        <v>0</v>
      </c>
      <c r="K11" s="283">
        <v>0</v>
      </c>
      <c r="L11" s="283">
        <v>0</v>
      </c>
      <c r="M11" s="283">
        <f>N11+S11</f>
        <v>3</v>
      </c>
      <c r="N11" s="283">
        <f>O11+P11+Q11+R11</f>
        <v>3</v>
      </c>
      <c r="O11" s="283">
        <v>0</v>
      </c>
      <c r="P11" s="283">
        <v>2</v>
      </c>
      <c r="Q11" s="283">
        <v>0</v>
      </c>
      <c r="R11" s="283">
        <v>1</v>
      </c>
      <c r="S11" s="283">
        <f>T11+U11</f>
        <v>0</v>
      </c>
      <c r="T11" s="283">
        <v>0</v>
      </c>
      <c r="U11" s="283">
        <v>0</v>
      </c>
      <c r="V11" s="283">
        <v>0</v>
      </c>
    </row>
    <row r="12" spans="1:22" s="260" customFormat="1" ht="24" customHeight="1">
      <c r="A12" s="261" t="s">
        <v>1</v>
      </c>
      <c r="B12" s="262" t="s">
        <v>8</v>
      </c>
      <c r="C12" s="263">
        <f>SUM(C13:C24)</f>
        <v>1</v>
      </c>
      <c r="D12" s="263">
        <f aca="true" t="shared" si="1" ref="D12:V12">SUM(D13:D24)</f>
        <v>0</v>
      </c>
      <c r="E12" s="263">
        <f t="shared" si="1"/>
        <v>0</v>
      </c>
      <c r="F12" s="263">
        <f t="shared" si="1"/>
        <v>0</v>
      </c>
      <c r="G12" s="263">
        <f t="shared" si="1"/>
        <v>1</v>
      </c>
      <c r="H12" s="263">
        <f t="shared" si="1"/>
        <v>0</v>
      </c>
      <c r="I12" s="263">
        <f t="shared" si="1"/>
        <v>0</v>
      </c>
      <c r="J12" s="263">
        <f t="shared" si="1"/>
        <v>0</v>
      </c>
      <c r="K12" s="263">
        <f t="shared" si="1"/>
        <v>0</v>
      </c>
      <c r="L12" s="263">
        <f t="shared" si="1"/>
        <v>0</v>
      </c>
      <c r="M12" s="263">
        <f t="shared" si="1"/>
        <v>0</v>
      </c>
      <c r="N12" s="263">
        <f t="shared" si="1"/>
        <v>0</v>
      </c>
      <c r="O12" s="263">
        <f t="shared" si="1"/>
        <v>0</v>
      </c>
      <c r="P12" s="263">
        <f t="shared" si="1"/>
        <v>0</v>
      </c>
      <c r="Q12" s="263">
        <f t="shared" si="1"/>
        <v>0</v>
      </c>
      <c r="R12" s="263">
        <f t="shared" si="1"/>
        <v>0</v>
      </c>
      <c r="S12" s="263">
        <f t="shared" si="1"/>
        <v>0</v>
      </c>
      <c r="T12" s="263">
        <f t="shared" si="1"/>
        <v>0</v>
      </c>
      <c r="U12" s="263">
        <f t="shared" si="1"/>
        <v>0</v>
      </c>
      <c r="V12" s="263">
        <f t="shared" si="1"/>
        <v>0</v>
      </c>
    </row>
    <row r="13" spans="1:22" s="260" customFormat="1" ht="24" customHeight="1">
      <c r="A13" s="303" t="s">
        <v>13</v>
      </c>
      <c r="B13" s="319" t="s">
        <v>375</v>
      </c>
      <c r="C13" s="187">
        <f aca="true" t="shared" si="2" ref="C13:C24">D13+G13</f>
        <v>0</v>
      </c>
      <c r="D13" s="187">
        <f aca="true" t="shared" si="3" ref="D13:D24">E13+F13</f>
        <v>0</v>
      </c>
      <c r="E13" s="187"/>
      <c r="F13" s="187"/>
      <c r="G13" s="187"/>
      <c r="H13" s="187">
        <f aca="true" t="shared" si="4" ref="H13:H24">I13+J13+K13+L13</f>
        <v>0</v>
      </c>
      <c r="I13" s="187"/>
      <c r="J13" s="187"/>
      <c r="K13" s="187"/>
      <c r="L13" s="187"/>
      <c r="M13" s="187">
        <f>N13+S13</f>
        <v>0</v>
      </c>
      <c r="N13" s="187">
        <f>O13+P13+Q13+R13</f>
        <v>0</v>
      </c>
      <c r="O13" s="187"/>
      <c r="P13" s="187"/>
      <c r="Q13" s="187"/>
      <c r="R13" s="187"/>
      <c r="S13" s="187">
        <f>T13+U13</f>
        <v>0</v>
      </c>
      <c r="T13" s="187"/>
      <c r="U13" s="187"/>
      <c r="V13" s="187"/>
    </row>
    <row r="14" spans="1:22" s="260" customFormat="1" ht="24" customHeight="1">
      <c r="A14" s="303" t="s">
        <v>14</v>
      </c>
      <c r="B14" s="319" t="s">
        <v>376</v>
      </c>
      <c r="C14" s="187">
        <f t="shared" si="2"/>
        <v>0</v>
      </c>
      <c r="D14" s="187">
        <f>E14+F14</f>
        <v>0</v>
      </c>
      <c r="E14" s="187"/>
      <c r="F14" s="187"/>
      <c r="G14" s="187"/>
      <c r="H14" s="187">
        <f t="shared" si="4"/>
        <v>0</v>
      </c>
      <c r="I14" s="187"/>
      <c r="J14" s="187"/>
      <c r="K14" s="187"/>
      <c r="L14" s="187"/>
      <c r="M14" s="187">
        <f aca="true" t="shared" si="5" ref="M14:M24">N14+S14</f>
        <v>0</v>
      </c>
      <c r="N14" s="187">
        <f aca="true" t="shared" si="6" ref="N14:N24">O14+P14+Q14+R14</f>
        <v>0</v>
      </c>
      <c r="O14" s="187"/>
      <c r="P14" s="187"/>
      <c r="Q14" s="187"/>
      <c r="R14" s="187"/>
      <c r="S14" s="187">
        <f aca="true" t="shared" si="7" ref="S14:S24">T14+U14</f>
        <v>0</v>
      </c>
      <c r="T14" s="187"/>
      <c r="U14" s="187"/>
      <c r="V14" s="187"/>
    </row>
    <row r="15" spans="1:22" s="260" customFormat="1" ht="24" customHeight="1">
      <c r="A15" s="303" t="s">
        <v>19</v>
      </c>
      <c r="B15" s="319" t="s">
        <v>377</v>
      </c>
      <c r="C15" s="187">
        <f t="shared" si="2"/>
        <v>0</v>
      </c>
      <c r="D15" s="187">
        <f t="shared" si="3"/>
        <v>0</v>
      </c>
      <c r="E15" s="187"/>
      <c r="F15" s="187"/>
      <c r="G15" s="187"/>
      <c r="H15" s="187">
        <f t="shared" si="4"/>
        <v>0</v>
      </c>
      <c r="I15" s="187"/>
      <c r="J15" s="187"/>
      <c r="K15" s="187"/>
      <c r="L15" s="187"/>
      <c r="M15" s="187">
        <f t="shared" si="5"/>
        <v>0</v>
      </c>
      <c r="N15" s="187">
        <f t="shared" si="6"/>
        <v>0</v>
      </c>
      <c r="O15" s="187"/>
      <c r="P15" s="187"/>
      <c r="Q15" s="187"/>
      <c r="R15" s="187"/>
      <c r="S15" s="187">
        <f t="shared" si="7"/>
        <v>0</v>
      </c>
      <c r="T15" s="187"/>
      <c r="U15" s="187"/>
      <c r="V15" s="187"/>
    </row>
    <row r="16" spans="1:22" s="260" customFormat="1" ht="24" customHeight="1">
      <c r="A16" s="303" t="s">
        <v>22</v>
      </c>
      <c r="B16" s="319" t="s">
        <v>378</v>
      </c>
      <c r="C16" s="187">
        <f t="shared" si="2"/>
        <v>0</v>
      </c>
      <c r="D16" s="187">
        <f t="shared" si="3"/>
        <v>0</v>
      </c>
      <c r="E16" s="187"/>
      <c r="F16" s="187"/>
      <c r="G16" s="187"/>
      <c r="H16" s="187">
        <f t="shared" si="4"/>
        <v>0</v>
      </c>
      <c r="I16" s="187"/>
      <c r="J16" s="187"/>
      <c r="K16" s="187"/>
      <c r="L16" s="187"/>
      <c r="M16" s="187">
        <f t="shared" si="5"/>
        <v>0</v>
      </c>
      <c r="N16" s="187">
        <f t="shared" si="6"/>
        <v>0</v>
      </c>
      <c r="O16" s="187"/>
      <c r="P16" s="187"/>
      <c r="Q16" s="187"/>
      <c r="R16" s="187"/>
      <c r="S16" s="187">
        <f t="shared" si="7"/>
        <v>0</v>
      </c>
      <c r="T16" s="187"/>
      <c r="U16" s="187"/>
      <c r="V16" s="187"/>
    </row>
    <row r="17" spans="1:22" s="260" customFormat="1" ht="24" customHeight="1">
      <c r="A17" s="303" t="s">
        <v>23</v>
      </c>
      <c r="B17" s="319" t="s">
        <v>379</v>
      </c>
      <c r="C17" s="187">
        <f t="shared" si="2"/>
        <v>0</v>
      </c>
      <c r="D17" s="187">
        <f t="shared" si="3"/>
        <v>0</v>
      </c>
      <c r="E17" s="187"/>
      <c r="F17" s="187"/>
      <c r="G17" s="187"/>
      <c r="H17" s="187">
        <f t="shared" si="4"/>
        <v>0</v>
      </c>
      <c r="I17" s="187"/>
      <c r="J17" s="187"/>
      <c r="K17" s="187"/>
      <c r="L17" s="187"/>
      <c r="M17" s="187">
        <f t="shared" si="5"/>
        <v>0</v>
      </c>
      <c r="N17" s="187">
        <f t="shared" si="6"/>
        <v>0</v>
      </c>
      <c r="O17" s="187"/>
      <c r="P17" s="187"/>
      <c r="Q17" s="187"/>
      <c r="R17" s="187"/>
      <c r="S17" s="187">
        <f t="shared" si="7"/>
        <v>0</v>
      </c>
      <c r="T17" s="187"/>
      <c r="U17" s="187"/>
      <c r="V17" s="187"/>
    </row>
    <row r="18" spans="1:22" s="260" customFormat="1" ht="24" customHeight="1">
      <c r="A18" s="303" t="s">
        <v>24</v>
      </c>
      <c r="B18" s="319" t="s">
        <v>380</v>
      </c>
      <c r="C18" s="187">
        <f t="shared" si="2"/>
        <v>0</v>
      </c>
      <c r="D18" s="187">
        <f t="shared" si="3"/>
        <v>0</v>
      </c>
      <c r="E18" s="187"/>
      <c r="F18" s="187"/>
      <c r="G18" s="187"/>
      <c r="H18" s="187">
        <f t="shared" si="4"/>
        <v>0</v>
      </c>
      <c r="I18" s="187"/>
      <c r="J18" s="187"/>
      <c r="K18" s="187"/>
      <c r="L18" s="187"/>
      <c r="M18" s="187">
        <f t="shared" si="5"/>
        <v>0</v>
      </c>
      <c r="N18" s="187">
        <f t="shared" si="6"/>
        <v>0</v>
      </c>
      <c r="O18" s="187"/>
      <c r="P18" s="187"/>
      <c r="Q18" s="187"/>
      <c r="R18" s="187"/>
      <c r="S18" s="187">
        <f t="shared" si="7"/>
        <v>0</v>
      </c>
      <c r="T18" s="187"/>
      <c r="U18" s="187"/>
      <c r="V18" s="187"/>
    </row>
    <row r="19" spans="1:22" s="260" customFormat="1" ht="24" customHeight="1">
      <c r="A19" s="303" t="s">
        <v>25</v>
      </c>
      <c r="B19" s="319" t="s">
        <v>381</v>
      </c>
      <c r="C19" s="187">
        <f t="shared" si="2"/>
        <v>0</v>
      </c>
      <c r="D19" s="187">
        <f t="shared" si="3"/>
        <v>0</v>
      </c>
      <c r="E19" s="187"/>
      <c r="F19" s="187"/>
      <c r="G19" s="187"/>
      <c r="H19" s="187">
        <f t="shared" si="4"/>
        <v>0</v>
      </c>
      <c r="I19" s="187"/>
      <c r="J19" s="187"/>
      <c r="K19" s="187"/>
      <c r="L19" s="187"/>
      <c r="M19" s="187">
        <f t="shared" si="5"/>
        <v>0</v>
      </c>
      <c r="N19" s="187">
        <f t="shared" si="6"/>
        <v>0</v>
      </c>
      <c r="O19" s="187"/>
      <c r="P19" s="187"/>
      <c r="Q19" s="187"/>
      <c r="R19" s="187"/>
      <c r="S19" s="187">
        <f t="shared" si="7"/>
        <v>0</v>
      </c>
      <c r="T19" s="187"/>
      <c r="U19" s="187"/>
      <c r="V19" s="187"/>
    </row>
    <row r="20" spans="1:22" s="260" customFormat="1" ht="24" customHeight="1">
      <c r="A20" s="303" t="s">
        <v>26</v>
      </c>
      <c r="B20" s="319" t="s">
        <v>382</v>
      </c>
      <c r="C20" s="187">
        <f t="shared" si="2"/>
        <v>0</v>
      </c>
      <c r="D20" s="187">
        <f t="shared" si="3"/>
        <v>0</v>
      </c>
      <c r="E20" s="187"/>
      <c r="F20" s="187"/>
      <c r="G20" s="187"/>
      <c r="H20" s="187">
        <f t="shared" si="4"/>
        <v>0</v>
      </c>
      <c r="I20" s="187"/>
      <c r="J20" s="187"/>
      <c r="K20" s="187"/>
      <c r="L20" s="187"/>
      <c r="M20" s="187">
        <f t="shared" si="5"/>
        <v>0</v>
      </c>
      <c r="N20" s="187">
        <f t="shared" si="6"/>
        <v>0</v>
      </c>
      <c r="O20" s="187"/>
      <c r="P20" s="187"/>
      <c r="Q20" s="187"/>
      <c r="R20" s="187"/>
      <c r="S20" s="187">
        <f t="shared" si="7"/>
        <v>0</v>
      </c>
      <c r="T20" s="187"/>
      <c r="U20" s="187"/>
      <c r="V20" s="187"/>
    </row>
    <row r="21" spans="1:22" s="260" customFormat="1" ht="24" customHeight="1">
      <c r="A21" s="303" t="s">
        <v>27</v>
      </c>
      <c r="B21" s="319" t="s">
        <v>383</v>
      </c>
      <c r="C21" s="187">
        <f t="shared" si="2"/>
        <v>0</v>
      </c>
      <c r="D21" s="187">
        <f t="shared" si="3"/>
        <v>0</v>
      </c>
      <c r="E21" s="187"/>
      <c r="F21" s="187"/>
      <c r="G21" s="187"/>
      <c r="H21" s="187">
        <f t="shared" si="4"/>
        <v>0</v>
      </c>
      <c r="I21" s="187"/>
      <c r="J21" s="187"/>
      <c r="K21" s="187"/>
      <c r="L21" s="187"/>
      <c r="M21" s="187">
        <f t="shared" si="5"/>
        <v>0</v>
      </c>
      <c r="N21" s="187">
        <f t="shared" si="6"/>
        <v>0</v>
      </c>
      <c r="O21" s="187"/>
      <c r="P21" s="187"/>
      <c r="Q21" s="187"/>
      <c r="R21" s="187"/>
      <c r="S21" s="187">
        <f t="shared" si="7"/>
        <v>0</v>
      </c>
      <c r="T21" s="187"/>
      <c r="U21" s="187"/>
      <c r="V21" s="187"/>
    </row>
    <row r="22" spans="1:22" s="260" customFormat="1" ht="24" customHeight="1">
      <c r="A22" s="303" t="s">
        <v>29</v>
      </c>
      <c r="B22" s="319" t="s">
        <v>384</v>
      </c>
      <c r="C22" s="187">
        <f>D22+G22</f>
        <v>1</v>
      </c>
      <c r="D22" s="187">
        <f t="shared" si="3"/>
        <v>0</v>
      </c>
      <c r="E22" s="187"/>
      <c r="F22" s="187"/>
      <c r="G22" s="187">
        <v>1</v>
      </c>
      <c r="H22" s="187">
        <f t="shared" si="4"/>
        <v>0</v>
      </c>
      <c r="I22" s="187"/>
      <c r="J22" s="187"/>
      <c r="K22" s="187"/>
      <c r="L22" s="187"/>
      <c r="M22" s="187">
        <f t="shared" si="5"/>
        <v>0</v>
      </c>
      <c r="N22" s="187">
        <f t="shared" si="6"/>
        <v>0</v>
      </c>
      <c r="O22" s="187"/>
      <c r="P22" s="187"/>
      <c r="Q22" s="187"/>
      <c r="R22" s="187"/>
      <c r="S22" s="187">
        <f t="shared" si="7"/>
        <v>0</v>
      </c>
      <c r="T22" s="187"/>
      <c r="U22" s="187"/>
      <c r="V22" s="187"/>
    </row>
    <row r="23" spans="1:22" s="260" customFormat="1" ht="24" customHeight="1">
      <c r="A23" s="303" t="s">
        <v>30</v>
      </c>
      <c r="B23" s="319" t="s">
        <v>385</v>
      </c>
      <c r="C23" s="187">
        <f t="shared" si="2"/>
        <v>0</v>
      </c>
      <c r="D23" s="187">
        <f t="shared" si="3"/>
        <v>0</v>
      </c>
      <c r="E23" s="187"/>
      <c r="F23" s="187"/>
      <c r="G23" s="187"/>
      <c r="H23" s="187">
        <f t="shared" si="4"/>
        <v>0</v>
      </c>
      <c r="I23" s="187"/>
      <c r="J23" s="187"/>
      <c r="K23" s="187"/>
      <c r="L23" s="187"/>
      <c r="M23" s="187">
        <f t="shared" si="5"/>
        <v>0</v>
      </c>
      <c r="N23" s="187">
        <f t="shared" si="6"/>
        <v>0</v>
      </c>
      <c r="O23" s="187"/>
      <c r="P23" s="187"/>
      <c r="Q23" s="187"/>
      <c r="R23" s="187"/>
      <c r="S23" s="187">
        <f t="shared" si="7"/>
        <v>0</v>
      </c>
      <c r="T23" s="187"/>
      <c r="U23" s="187"/>
      <c r="V23" s="187"/>
    </row>
    <row r="24" spans="1:22" s="260" customFormat="1" ht="24" customHeight="1">
      <c r="A24" s="303" t="s">
        <v>104</v>
      </c>
      <c r="B24" s="319" t="s">
        <v>386</v>
      </c>
      <c r="C24" s="187">
        <f t="shared" si="2"/>
        <v>0</v>
      </c>
      <c r="D24" s="187">
        <f t="shared" si="3"/>
        <v>0</v>
      </c>
      <c r="E24" s="187"/>
      <c r="F24" s="187"/>
      <c r="G24" s="187"/>
      <c r="H24" s="187">
        <f t="shared" si="4"/>
        <v>0</v>
      </c>
      <c r="I24" s="187"/>
      <c r="J24" s="187"/>
      <c r="K24" s="187"/>
      <c r="L24" s="187"/>
      <c r="M24" s="187">
        <f t="shared" si="5"/>
        <v>0</v>
      </c>
      <c r="N24" s="187">
        <f t="shared" si="6"/>
        <v>0</v>
      </c>
      <c r="O24" s="187"/>
      <c r="P24" s="187"/>
      <c r="Q24" s="187"/>
      <c r="R24" s="187"/>
      <c r="S24" s="187">
        <f t="shared" si="7"/>
        <v>0</v>
      </c>
      <c r="T24" s="187"/>
      <c r="U24" s="187"/>
      <c r="V24" s="187"/>
    </row>
    <row r="25" spans="1:22" ht="21" customHeight="1">
      <c r="A25" s="182"/>
      <c r="B25" s="878" t="str">
        <f>TT!C4</f>
        <v>Sơn La, ngày 02 tháng 7 năm 2021</v>
      </c>
      <c r="C25" s="878"/>
      <c r="D25" s="878"/>
      <c r="E25" s="878"/>
      <c r="F25" s="878"/>
      <c r="G25" s="878"/>
      <c r="H25" s="231"/>
      <c r="I25" s="231"/>
      <c r="J25" s="231"/>
      <c r="K25" s="239"/>
      <c r="L25" s="240"/>
      <c r="M25" s="906" t="str">
        <f>TT!C4</f>
        <v>Sơn La, ngày 02 tháng 7 năm 2021</v>
      </c>
      <c r="N25" s="906"/>
      <c r="O25" s="906"/>
      <c r="P25" s="906"/>
      <c r="Q25" s="906"/>
      <c r="R25" s="906"/>
      <c r="S25" s="906"/>
      <c r="T25" s="245"/>
      <c r="U25" s="264"/>
      <c r="V25" s="264"/>
    </row>
    <row r="26" spans="1:25" ht="21" customHeight="1">
      <c r="A26" s="110"/>
      <c r="B26" s="865" t="s">
        <v>281</v>
      </c>
      <c r="C26" s="865"/>
      <c r="D26" s="865"/>
      <c r="E26" s="865"/>
      <c r="F26" s="865"/>
      <c r="G26" s="865"/>
      <c r="H26" s="232"/>
      <c r="I26" s="232"/>
      <c r="J26" s="232"/>
      <c r="K26" s="241"/>
      <c r="L26" s="241"/>
      <c r="M26" s="866" t="str">
        <f>TT!C5</f>
        <v>PHÓ CỤC TRƯỞNG</v>
      </c>
      <c r="N26" s="866"/>
      <c r="O26" s="866"/>
      <c r="P26" s="866"/>
      <c r="Q26" s="866"/>
      <c r="R26" s="866"/>
      <c r="S26" s="866"/>
      <c r="T26" s="233"/>
      <c r="U26" s="142"/>
      <c r="V26" s="142"/>
      <c r="Y26" s="143"/>
    </row>
    <row r="27" spans="1:22" ht="18" customHeight="1">
      <c r="A27" s="3"/>
      <c r="B27" s="226"/>
      <c r="C27" s="226"/>
      <c r="D27" s="227"/>
      <c r="E27" s="227"/>
      <c r="F27" s="227"/>
      <c r="G27" s="226"/>
      <c r="H27" s="226"/>
      <c r="I27" s="226"/>
      <c r="J27" s="226"/>
      <c r="K27" s="227"/>
      <c r="L27" s="227"/>
      <c r="M27" s="227"/>
      <c r="N27" s="227"/>
      <c r="P27" s="233"/>
      <c r="Q27" s="233"/>
      <c r="R27" s="233"/>
      <c r="S27" s="227"/>
      <c r="T27" s="227"/>
      <c r="U27" s="144"/>
      <c r="V27" s="144"/>
    </row>
    <row r="28" spans="1:22" ht="21" customHeight="1">
      <c r="A28" s="3"/>
      <c r="B28" s="226"/>
      <c r="C28" s="226"/>
      <c r="D28" s="227"/>
      <c r="E28" s="227"/>
      <c r="F28" s="227"/>
      <c r="G28" s="226"/>
      <c r="H28" s="226"/>
      <c r="I28" s="226"/>
      <c r="J28" s="226"/>
      <c r="K28" s="227"/>
      <c r="L28" s="227"/>
      <c r="M28" s="227"/>
      <c r="N28" s="227"/>
      <c r="P28" s="236"/>
      <c r="Q28" s="236"/>
      <c r="R28" s="236"/>
      <c r="S28" s="236"/>
      <c r="T28" s="236"/>
      <c r="U28" s="145"/>
      <c r="V28" s="145"/>
    </row>
    <row r="29" spans="1:22" ht="30.75" customHeight="1">
      <c r="A29" s="3"/>
      <c r="B29" s="226"/>
      <c r="C29" s="226"/>
      <c r="D29" s="227"/>
      <c r="E29" s="227"/>
      <c r="F29" s="227"/>
      <c r="G29" s="226"/>
      <c r="H29" s="226"/>
      <c r="I29" s="226"/>
      <c r="J29" s="226"/>
      <c r="K29" s="227"/>
      <c r="L29" s="227"/>
      <c r="M29" s="227"/>
      <c r="N29" s="227"/>
      <c r="P29" s="236"/>
      <c r="Q29" s="236"/>
      <c r="R29" s="236"/>
      <c r="S29" s="236"/>
      <c r="T29" s="236"/>
      <c r="U29" s="265"/>
      <c r="V29" s="265"/>
    </row>
    <row r="30" spans="1:22" ht="30.75" customHeight="1">
      <c r="A30" s="3"/>
      <c r="B30" s="866" t="str">
        <f>TT!C6</f>
        <v>Nguyễn Thị Ngọc</v>
      </c>
      <c r="C30" s="866"/>
      <c r="D30" s="866"/>
      <c r="E30" s="866"/>
      <c r="F30" s="866"/>
      <c r="G30" s="866"/>
      <c r="H30" s="233"/>
      <c r="I30" s="233"/>
      <c r="J30" s="233"/>
      <c r="K30" s="227"/>
      <c r="L30" s="227"/>
      <c r="M30" s="866" t="str">
        <f>TT!C3</f>
        <v>Lò Anh Vĩnh</v>
      </c>
      <c r="N30" s="866"/>
      <c r="O30" s="866"/>
      <c r="P30" s="866"/>
      <c r="Q30" s="866"/>
      <c r="R30" s="866"/>
      <c r="S30" s="866"/>
      <c r="T30" s="233"/>
      <c r="U30" s="266"/>
      <c r="V30" s="266"/>
    </row>
    <row r="31" spans="1:11" ht="15.75">
      <c r="A31" s="146"/>
      <c r="B31" s="146"/>
      <c r="C31" s="146"/>
      <c r="D31" s="146"/>
      <c r="E31" s="146"/>
      <c r="F31" s="146"/>
      <c r="G31" s="146"/>
      <c r="H31" s="146"/>
      <c r="I31" s="146"/>
      <c r="J31" s="146"/>
      <c r="K31" s="146"/>
    </row>
    <row r="32" spans="1:11" ht="15.75">
      <c r="A32" s="146"/>
      <c r="B32" s="146"/>
      <c r="C32" s="146"/>
      <c r="D32" s="146"/>
      <c r="E32" s="146"/>
      <c r="F32" s="146"/>
      <c r="G32" s="146"/>
      <c r="H32" s="146"/>
      <c r="I32" s="146"/>
      <c r="J32" s="146"/>
      <c r="K32" s="146"/>
    </row>
    <row r="33" spans="1:11" ht="15.75">
      <c r="A33" s="146"/>
      <c r="B33" s="146"/>
      <c r="C33" s="146"/>
      <c r="D33" s="146"/>
      <c r="E33" s="146"/>
      <c r="F33" s="146"/>
      <c r="G33" s="146"/>
      <c r="H33" s="146"/>
      <c r="I33" s="146"/>
      <c r="J33" s="146"/>
      <c r="K33" s="146"/>
    </row>
    <row r="34" spans="1:11" ht="15.75" hidden="1">
      <c r="A34" s="146"/>
      <c r="B34" s="146"/>
      <c r="C34" s="146"/>
      <c r="D34" s="146"/>
      <c r="E34" s="146"/>
      <c r="F34" s="146"/>
      <c r="G34" s="146"/>
      <c r="H34" s="146"/>
      <c r="I34" s="146"/>
      <c r="J34" s="146"/>
      <c r="K34" s="146"/>
    </row>
    <row r="35" spans="1:13" s="149" customFormat="1" ht="15.75" hidden="1">
      <c r="A35" s="147" t="s">
        <v>261</v>
      </c>
      <c r="B35" s="3"/>
      <c r="C35" s="3"/>
      <c r="D35" s="3"/>
      <c r="E35" s="3"/>
      <c r="F35" s="3"/>
      <c r="G35" s="3"/>
      <c r="H35" s="3"/>
      <c r="I35" s="3"/>
      <c r="J35" s="3"/>
      <c r="K35" s="3"/>
      <c r="L35" s="148"/>
      <c r="M35" s="148"/>
    </row>
    <row r="36" spans="1:19" s="149" customFormat="1" ht="15" customHeight="1" hidden="1">
      <c r="A36" s="133"/>
      <c r="B36" s="933" t="s">
        <v>282</v>
      </c>
      <c r="C36" s="933"/>
      <c r="D36" s="933"/>
      <c r="E36" s="933"/>
      <c r="F36" s="933"/>
      <c r="G36" s="933"/>
      <c r="H36" s="933"/>
      <c r="I36" s="933"/>
      <c r="J36" s="933"/>
      <c r="K36" s="933"/>
      <c r="L36" s="133"/>
      <c r="M36" s="133"/>
      <c r="N36" s="135"/>
      <c r="O36" s="135"/>
      <c r="P36" s="135"/>
      <c r="Q36" s="135"/>
      <c r="R36" s="135"/>
      <c r="S36" s="135"/>
    </row>
    <row r="37" spans="2:13" s="149" customFormat="1" ht="15.75" hidden="1">
      <c r="B37" s="132" t="s">
        <v>283</v>
      </c>
      <c r="L37" s="148"/>
      <c r="M37" s="148"/>
    </row>
    <row r="38" ht="15.75" hidden="1">
      <c r="B38" s="126" t="s">
        <v>284</v>
      </c>
    </row>
  </sheetData>
  <sheetProtection formatCells="0" formatColumns="0" formatRows="0" insertRows="0" deleteRows="0"/>
  <mergeCells count="39">
    <mergeCell ref="B30:G30"/>
    <mergeCell ref="M30:S30"/>
    <mergeCell ref="A9:B9"/>
    <mergeCell ref="A1:E1"/>
    <mergeCell ref="F1:Q1"/>
    <mergeCell ref="R1:V1"/>
    <mergeCell ref="I2:N2"/>
    <mergeCell ref="J5:J8"/>
    <mergeCell ref="K5:K8"/>
    <mergeCell ref="Q7:R7"/>
    <mergeCell ref="B36:K36"/>
    <mergeCell ref="A10:B10"/>
    <mergeCell ref="B25:G25"/>
    <mergeCell ref="M25:S25"/>
    <mergeCell ref="B26:G26"/>
    <mergeCell ref="N6:N8"/>
    <mergeCell ref="O6:R6"/>
    <mergeCell ref="S6:S8"/>
    <mergeCell ref="M26:S26"/>
    <mergeCell ref="T6:U7"/>
    <mergeCell ref="O7:P7"/>
    <mergeCell ref="M4:V4"/>
    <mergeCell ref="A4:A8"/>
    <mergeCell ref="R3:V3"/>
    <mergeCell ref="N5:U5"/>
    <mergeCell ref="V5:V8"/>
    <mergeCell ref="E6:E8"/>
    <mergeCell ref="F6:F8"/>
    <mergeCell ref="B4:B8"/>
    <mergeCell ref="C4:C8"/>
    <mergeCell ref="D4:G4"/>
    <mergeCell ref="H4:H8"/>
    <mergeCell ref="I4:L4"/>
    <mergeCell ref="M5:M8"/>
    <mergeCell ref="D5:D8"/>
    <mergeCell ref="E5:F5"/>
    <mergeCell ref="G5:G8"/>
    <mergeCell ref="I5:I8"/>
    <mergeCell ref="L5:L8"/>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X45"/>
  <sheetViews>
    <sheetView view="pageBreakPreview" zoomScaleSheetLayoutView="100" zoomScalePageLayoutView="0" workbookViewId="0" topLeftCell="A27">
      <selection activeCell="N41" sqref="N41:U41"/>
    </sheetView>
  </sheetViews>
  <sheetFormatPr defaultColWidth="9.00390625" defaultRowHeight="15.75"/>
  <cols>
    <col min="1" max="1" width="4.25390625" style="161" customWidth="1"/>
    <col min="2" max="2" width="25.50390625" style="161" customWidth="1"/>
    <col min="3" max="3" width="6.625" style="161" customWidth="1"/>
    <col min="4" max="4" width="7.625" style="161" customWidth="1"/>
    <col min="5" max="5" width="8.00390625" style="177" customWidth="1"/>
    <col min="6" max="6" width="6.50390625" style="161" customWidth="1"/>
    <col min="7" max="7" width="5.75390625" style="161" customWidth="1"/>
    <col min="8" max="8" width="5.375" style="161" customWidth="1"/>
    <col min="9" max="9" width="7.75390625" style="161" customWidth="1"/>
    <col min="10" max="10" width="6.75390625" style="161" customWidth="1"/>
    <col min="11" max="11" width="6.625" style="161" customWidth="1"/>
    <col min="12" max="12" width="7.125" style="161" customWidth="1"/>
    <col min="13" max="13" width="6.375" style="161" customWidth="1"/>
    <col min="14" max="14" width="6.75390625" style="178" customWidth="1"/>
    <col min="15" max="15" width="6.125" style="178" customWidth="1"/>
    <col min="16" max="16" width="5.625" style="178" customWidth="1"/>
    <col min="17" max="17" width="7.00390625" style="179" customWidth="1"/>
    <col min="18" max="18" width="7.00390625" style="178" customWidth="1"/>
    <col min="19" max="19" width="5.75390625" style="178" customWidth="1"/>
    <col min="20" max="20" width="8.125" style="178" customWidth="1"/>
    <col min="21" max="21" width="6.25390625" style="178" customWidth="1"/>
    <col min="22" max="16384" width="9.00390625" style="161" customWidth="1"/>
  </cols>
  <sheetData>
    <row r="1" spans="1:21" s="117" customFormat="1" ht="54.75" customHeight="1">
      <c r="A1" s="658" t="s">
        <v>476</v>
      </c>
      <c r="B1" s="658"/>
      <c r="C1" s="658"/>
      <c r="D1" s="658"/>
      <c r="E1" s="659" t="s">
        <v>458</v>
      </c>
      <c r="F1" s="659"/>
      <c r="G1" s="659"/>
      <c r="H1" s="659"/>
      <c r="I1" s="659"/>
      <c r="J1" s="659"/>
      <c r="K1" s="659"/>
      <c r="L1" s="659"/>
      <c r="M1" s="659"/>
      <c r="N1" s="659"/>
      <c r="O1" s="659"/>
      <c r="P1" s="660" t="str">
        <f>'[2]Thông tin'!C2</f>
        <v>Đơn vị  báo cáo: CỤC THADS TỈNH SƠN LA
Đơn vị nhận báo cáo: TỔNG CỤC THADS</v>
      </c>
      <c r="Q1" s="660"/>
      <c r="R1" s="660"/>
      <c r="S1" s="660"/>
      <c r="T1" s="660"/>
      <c r="U1" s="660"/>
    </row>
    <row r="2" spans="1:21" s="117" customFormat="1" ht="17.25" customHeight="1">
      <c r="A2" s="596"/>
      <c r="B2" s="596"/>
      <c r="C2" s="596"/>
      <c r="D2" s="596"/>
      <c r="E2" s="597"/>
      <c r="F2" s="597"/>
      <c r="G2" s="597"/>
      <c r="H2" s="599"/>
      <c r="I2" s="613" t="str">
        <f>TT!C8</f>
        <v>09 tháng/năm 2021</v>
      </c>
      <c r="J2" s="614"/>
      <c r="K2" s="614"/>
      <c r="L2" s="599"/>
      <c r="M2" s="597"/>
      <c r="N2" s="597"/>
      <c r="O2" s="597"/>
      <c r="P2" s="598"/>
      <c r="Q2" s="598"/>
      <c r="R2" s="598"/>
      <c r="S2" s="598"/>
      <c r="T2" s="598"/>
      <c r="U2" s="598"/>
    </row>
    <row r="3" spans="1:21" s="117" customFormat="1" ht="15" customHeight="1">
      <c r="A3" s="461"/>
      <c r="B3" s="461"/>
      <c r="C3" s="461"/>
      <c r="D3" s="461"/>
      <c r="E3" s="461"/>
      <c r="F3" s="462"/>
      <c r="G3" s="462"/>
      <c r="H3" s="462"/>
      <c r="I3" s="462"/>
      <c r="J3" s="462"/>
      <c r="K3" s="462"/>
      <c r="L3" s="661" t="s">
        <v>164</v>
      </c>
      <c r="M3" s="661"/>
      <c r="N3" s="661"/>
      <c r="O3" s="661"/>
      <c r="P3" s="661"/>
      <c r="Q3" s="661"/>
      <c r="R3" s="661"/>
      <c r="S3" s="661"/>
      <c r="T3" s="460"/>
      <c r="U3" s="460"/>
    </row>
    <row r="4" spans="1:21" s="165" customFormat="1" ht="15.75" customHeight="1">
      <c r="A4" s="641" t="s">
        <v>136</v>
      </c>
      <c r="B4" s="641" t="s">
        <v>157</v>
      </c>
      <c r="C4" s="641" t="s">
        <v>163</v>
      </c>
      <c r="D4" s="635" t="s">
        <v>134</v>
      </c>
      <c r="E4" s="634" t="s">
        <v>4</v>
      </c>
      <c r="F4" s="634"/>
      <c r="G4" s="634" t="s">
        <v>36</v>
      </c>
      <c r="H4" s="640" t="s">
        <v>162</v>
      </c>
      <c r="I4" s="634" t="s">
        <v>37</v>
      </c>
      <c r="J4" s="653" t="s">
        <v>4</v>
      </c>
      <c r="K4" s="654"/>
      <c r="L4" s="654"/>
      <c r="M4" s="654"/>
      <c r="N4" s="654"/>
      <c r="O4" s="654"/>
      <c r="P4" s="654"/>
      <c r="Q4" s="654"/>
      <c r="R4" s="654"/>
      <c r="S4" s="655"/>
      <c r="T4" s="637" t="s">
        <v>103</v>
      </c>
      <c r="U4" s="635" t="s">
        <v>160</v>
      </c>
    </row>
    <row r="5" spans="1:21" s="166" customFormat="1" ht="15.75" customHeight="1">
      <c r="A5" s="642"/>
      <c r="B5" s="642"/>
      <c r="C5" s="642"/>
      <c r="D5" s="636"/>
      <c r="E5" s="634" t="s">
        <v>137</v>
      </c>
      <c r="F5" s="634" t="s">
        <v>62</v>
      </c>
      <c r="G5" s="634"/>
      <c r="H5" s="640"/>
      <c r="I5" s="634"/>
      <c r="J5" s="634" t="s">
        <v>61</v>
      </c>
      <c r="K5" s="634" t="s">
        <v>4</v>
      </c>
      <c r="L5" s="634"/>
      <c r="M5" s="634"/>
      <c r="N5" s="634"/>
      <c r="O5" s="634"/>
      <c r="P5" s="634"/>
      <c r="Q5" s="640" t="s">
        <v>139</v>
      </c>
      <c r="R5" s="634" t="s">
        <v>148</v>
      </c>
      <c r="S5" s="640" t="s">
        <v>81</v>
      </c>
      <c r="T5" s="638"/>
      <c r="U5" s="636"/>
    </row>
    <row r="6" spans="1:21" s="165" customFormat="1" ht="15.75" customHeight="1">
      <c r="A6" s="642"/>
      <c r="B6" s="642"/>
      <c r="C6" s="642"/>
      <c r="D6" s="636"/>
      <c r="E6" s="634"/>
      <c r="F6" s="634"/>
      <c r="G6" s="634"/>
      <c r="H6" s="640"/>
      <c r="I6" s="634"/>
      <c r="J6" s="634"/>
      <c r="K6" s="634" t="s">
        <v>96</v>
      </c>
      <c r="L6" s="634" t="s">
        <v>4</v>
      </c>
      <c r="M6" s="634"/>
      <c r="N6" s="634" t="s">
        <v>42</v>
      </c>
      <c r="O6" s="634" t="s">
        <v>147</v>
      </c>
      <c r="P6" s="634" t="s">
        <v>46</v>
      </c>
      <c r="Q6" s="640"/>
      <c r="R6" s="634"/>
      <c r="S6" s="640"/>
      <c r="T6" s="638"/>
      <c r="U6" s="636"/>
    </row>
    <row r="7" spans="1:21" s="165" customFormat="1" ht="15.75" customHeight="1">
      <c r="A7" s="642"/>
      <c r="B7" s="642"/>
      <c r="C7" s="642"/>
      <c r="D7" s="636"/>
      <c r="E7" s="634"/>
      <c r="F7" s="634"/>
      <c r="G7" s="634"/>
      <c r="H7" s="640"/>
      <c r="I7" s="634"/>
      <c r="J7" s="634"/>
      <c r="K7" s="634"/>
      <c r="L7" s="634"/>
      <c r="M7" s="634"/>
      <c r="N7" s="634"/>
      <c r="O7" s="634"/>
      <c r="P7" s="634"/>
      <c r="Q7" s="640"/>
      <c r="R7" s="634"/>
      <c r="S7" s="640"/>
      <c r="T7" s="638"/>
      <c r="U7" s="636"/>
    </row>
    <row r="8" spans="1:21" s="165" customFormat="1" ht="44.25" customHeight="1">
      <c r="A8" s="643"/>
      <c r="B8" s="643"/>
      <c r="C8" s="643"/>
      <c r="D8" s="662"/>
      <c r="E8" s="634"/>
      <c r="F8" s="634"/>
      <c r="G8" s="634"/>
      <c r="H8" s="640"/>
      <c r="I8" s="634"/>
      <c r="J8" s="634"/>
      <c r="K8" s="634"/>
      <c r="L8" s="167" t="s">
        <v>39</v>
      </c>
      <c r="M8" s="167" t="s">
        <v>138</v>
      </c>
      <c r="N8" s="634"/>
      <c r="O8" s="634"/>
      <c r="P8" s="634"/>
      <c r="Q8" s="640"/>
      <c r="R8" s="634"/>
      <c r="S8" s="640"/>
      <c r="T8" s="639"/>
      <c r="U8" s="636"/>
    </row>
    <row r="9" spans="1:21" ht="14.25" customHeight="1">
      <c r="A9" s="656" t="s">
        <v>3</v>
      </c>
      <c r="B9" s="657"/>
      <c r="C9" s="192" t="s">
        <v>13</v>
      </c>
      <c r="D9" s="192" t="s">
        <v>14</v>
      </c>
      <c r="E9" s="192" t="s">
        <v>19</v>
      </c>
      <c r="F9" s="192" t="s">
        <v>22</v>
      </c>
      <c r="G9" s="192" t="s">
        <v>23</v>
      </c>
      <c r="H9" s="192" t="s">
        <v>24</v>
      </c>
      <c r="I9" s="192" t="s">
        <v>25</v>
      </c>
      <c r="J9" s="192" t="s">
        <v>26</v>
      </c>
      <c r="K9" s="192" t="s">
        <v>27</v>
      </c>
      <c r="L9" s="192" t="s">
        <v>29</v>
      </c>
      <c r="M9" s="192" t="s">
        <v>30</v>
      </c>
      <c r="N9" s="192" t="s">
        <v>104</v>
      </c>
      <c r="O9" s="192" t="s">
        <v>101</v>
      </c>
      <c r="P9" s="192" t="s">
        <v>105</v>
      </c>
      <c r="Q9" s="192" t="s">
        <v>106</v>
      </c>
      <c r="R9" s="192" t="s">
        <v>107</v>
      </c>
      <c r="S9" s="192" t="s">
        <v>118</v>
      </c>
      <c r="T9" s="192" t="s">
        <v>131</v>
      </c>
      <c r="U9" s="192" t="s">
        <v>133</v>
      </c>
    </row>
    <row r="10" spans="1:24" s="582" customFormat="1" ht="13.5" customHeight="1" hidden="1">
      <c r="A10" s="577"/>
      <c r="B10" s="578"/>
      <c r="C10" s="381">
        <f>C11-C12</f>
        <v>0</v>
      </c>
      <c r="D10" s="381">
        <f>D11-D12</f>
        <v>0</v>
      </c>
      <c r="E10" s="271">
        <f aca="true" t="shared" si="0" ref="E10:T10">E11-E12</f>
        <v>0</v>
      </c>
      <c r="F10" s="271">
        <f t="shared" si="0"/>
        <v>0</v>
      </c>
      <c r="G10" s="271">
        <f t="shared" si="0"/>
        <v>0</v>
      </c>
      <c r="H10" s="271">
        <f t="shared" si="0"/>
        <v>0</v>
      </c>
      <c r="I10" s="271">
        <f t="shared" si="0"/>
        <v>0</v>
      </c>
      <c r="J10" s="271">
        <f t="shared" si="0"/>
        <v>0</v>
      </c>
      <c r="K10" s="271">
        <f t="shared" si="0"/>
        <v>0</v>
      </c>
      <c r="L10" s="271">
        <f t="shared" si="0"/>
        <v>0</v>
      </c>
      <c r="M10" s="271">
        <f t="shared" si="0"/>
        <v>0</v>
      </c>
      <c r="N10" s="271">
        <f t="shared" si="0"/>
        <v>0</v>
      </c>
      <c r="O10" s="381">
        <f>O11-O12</f>
        <v>0</v>
      </c>
      <c r="P10" s="271">
        <f t="shared" si="0"/>
        <v>0</v>
      </c>
      <c r="Q10" s="271">
        <f t="shared" si="0"/>
        <v>0</v>
      </c>
      <c r="R10" s="271">
        <f t="shared" si="0"/>
        <v>0</v>
      </c>
      <c r="S10" s="271">
        <f t="shared" si="0"/>
        <v>0</v>
      </c>
      <c r="T10" s="271">
        <f t="shared" si="0"/>
        <v>0</v>
      </c>
      <c r="U10" s="579"/>
      <c r="V10" s="580"/>
      <c r="W10" s="581"/>
      <c r="X10" s="353"/>
    </row>
    <row r="11" spans="1:24" s="582" customFormat="1" ht="13.5" customHeight="1" hidden="1">
      <c r="A11" s="577"/>
      <c r="B11" s="578"/>
      <c r="C11" s="271">
        <f>'04'!C10</f>
        <v>4508</v>
      </c>
      <c r="D11" s="271">
        <f>'04'!D10</f>
        <v>5120</v>
      </c>
      <c r="E11" s="271">
        <f>'04'!E10</f>
        <v>1241</v>
      </c>
      <c r="F11" s="271">
        <f>'04'!F10</f>
        <v>3879</v>
      </c>
      <c r="G11" s="271">
        <f>'04'!G10</f>
        <v>27</v>
      </c>
      <c r="H11" s="271">
        <f>'04'!H10</f>
        <v>3</v>
      </c>
      <c r="I11" s="271">
        <f>'04'!I10</f>
        <v>5090</v>
      </c>
      <c r="J11" s="271">
        <f>'04'!J10</f>
        <v>4675</v>
      </c>
      <c r="K11" s="271">
        <f>'04'!K10</f>
        <v>3579</v>
      </c>
      <c r="L11" s="271">
        <f>'04'!L10</f>
        <v>3528</v>
      </c>
      <c r="M11" s="271">
        <f>'04'!M10</f>
        <v>51</v>
      </c>
      <c r="N11" s="271">
        <f>'04'!N10</f>
        <v>1092</v>
      </c>
      <c r="O11" s="271">
        <f>'04'!O10</f>
        <v>1</v>
      </c>
      <c r="P11" s="271">
        <f>'04'!P10</f>
        <v>3</v>
      </c>
      <c r="Q11" s="271">
        <f>'04'!Q10</f>
        <v>411</v>
      </c>
      <c r="R11" s="271">
        <f>'04'!R10</f>
        <v>2</v>
      </c>
      <c r="S11" s="271">
        <f>'04'!S10</f>
        <v>2</v>
      </c>
      <c r="T11" s="271">
        <f>'04'!T10</f>
        <v>1511</v>
      </c>
      <c r="U11" s="579"/>
      <c r="V11" s="580"/>
      <c r="W11" s="581"/>
      <c r="X11" s="353"/>
    </row>
    <row r="12" spans="1:21" ht="13.5" customHeight="1">
      <c r="A12" s="653" t="s">
        <v>10</v>
      </c>
      <c r="B12" s="654"/>
      <c r="C12" s="268">
        <f>C13+C27</f>
        <v>4508</v>
      </c>
      <c r="D12" s="268">
        <f aca="true" t="shared" si="1" ref="D12:S12">D13+D27</f>
        <v>5120</v>
      </c>
      <c r="E12" s="268">
        <f t="shared" si="1"/>
        <v>1241</v>
      </c>
      <c r="F12" s="268">
        <f t="shared" si="1"/>
        <v>3879</v>
      </c>
      <c r="G12" s="268">
        <f t="shared" si="1"/>
        <v>27</v>
      </c>
      <c r="H12" s="268">
        <f t="shared" si="1"/>
        <v>3</v>
      </c>
      <c r="I12" s="268">
        <f t="shared" si="1"/>
        <v>5090</v>
      </c>
      <c r="J12" s="268">
        <f t="shared" si="1"/>
        <v>4675</v>
      </c>
      <c r="K12" s="268">
        <f t="shared" si="1"/>
        <v>3579</v>
      </c>
      <c r="L12" s="268">
        <f t="shared" si="1"/>
        <v>3528</v>
      </c>
      <c r="M12" s="268">
        <f t="shared" si="1"/>
        <v>51</v>
      </c>
      <c r="N12" s="268">
        <f t="shared" si="1"/>
        <v>1092</v>
      </c>
      <c r="O12" s="268">
        <f>O13+O27</f>
        <v>1</v>
      </c>
      <c r="P12" s="268">
        <f t="shared" si="1"/>
        <v>3</v>
      </c>
      <c r="Q12" s="268">
        <f t="shared" si="1"/>
        <v>411</v>
      </c>
      <c r="R12" s="268">
        <f t="shared" si="1"/>
        <v>2</v>
      </c>
      <c r="S12" s="268">
        <f t="shared" si="1"/>
        <v>2</v>
      </c>
      <c r="T12" s="268">
        <f>T13+T27</f>
        <v>1511</v>
      </c>
      <c r="U12" s="199">
        <f>IF(J12&lt;&gt;0,K12/J12,"")</f>
        <v>0.7655614973262032</v>
      </c>
    </row>
    <row r="13" spans="1:21" ht="13.5" customHeight="1">
      <c r="A13" s="168" t="s">
        <v>0</v>
      </c>
      <c r="B13" s="169" t="s">
        <v>89</v>
      </c>
      <c r="C13" s="268">
        <f>SUM(C14:C26)</f>
        <v>3524</v>
      </c>
      <c r="D13" s="268">
        <f aca="true" t="shared" si="2" ref="D13:S13">SUM(D14:D26)</f>
        <v>4020</v>
      </c>
      <c r="E13" s="268">
        <f t="shared" si="2"/>
        <v>601</v>
      </c>
      <c r="F13" s="268">
        <f t="shared" si="2"/>
        <v>3419</v>
      </c>
      <c r="G13" s="268">
        <f t="shared" si="2"/>
        <v>17</v>
      </c>
      <c r="H13" s="268">
        <f t="shared" si="2"/>
        <v>0</v>
      </c>
      <c r="I13" s="268">
        <f t="shared" si="2"/>
        <v>4003</v>
      </c>
      <c r="J13" s="268">
        <f t="shared" si="2"/>
        <v>3755</v>
      </c>
      <c r="K13" s="268">
        <f t="shared" si="2"/>
        <v>3314</v>
      </c>
      <c r="L13" s="268">
        <f t="shared" si="2"/>
        <v>3304</v>
      </c>
      <c r="M13" s="268">
        <f t="shared" si="2"/>
        <v>10</v>
      </c>
      <c r="N13" s="268">
        <f t="shared" si="2"/>
        <v>440</v>
      </c>
      <c r="O13" s="268">
        <f t="shared" si="2"/>
        <v>0</v>
      </c>
      <c r="P13" s="268">
        <f t="shared" si="2"/>
        <v>1</v>
      </c>
      <c r="Q13" s="268">
        <f t="shared" si="2"/>
        <v>246</v>
      </c>
      <c r="R13" s="268">
        <f t="shared" si="2"/>
        <v>1</v>
      </c>
      <c r="S13" s="268">
        <f t="shared" si="2"/>
        <v>1</v>
      </c>
      <c r="T13" s="268">
        <f>SUM(N13:S13)</f>
        <v>689</v>
      </c>
      <c r="U13" s="199">
        <f>IF(J13&lt;&gt;0,K13/J13,"")</f>
        <v>0.8825565912117177</v>
      </c>
    </row>
    <row r="14" spans="1:21" ht="13.5" customHeight="1">
      <c r="A14" s="193" t="s">
        <v>13</v>
      </c>
      <c r="B14" s="194" t="s">
        <v>31</v>
      </c>
      <c r="C14" s="270">
        <v>524</v>
      </c>
      <c r="D14" s="268">
        <f>E14+F14</f>
        <v>605</v>
      </c>
      <c r="E14" s="270">
        <v>161</v>
      </c>
      <c r="F14" s="270">
        <v>444</v>
      </c>
      <c r="G14" s="270">
        <v>2</v>
      </c>
      <c r="H14" s="270"/>
      <c r="I14" s="268">
        <f>J14+Q14+R14+S14</f>
        <v>603</v>
      </c>
      <c r="J14" s="268">
        <f>K14+N14+O14+P14</f>
        <v>572</v>
      </c>
      <c r="K14" s="268">
        <f>L14+M14</f>
        <v>416</v>
      </c>
      <c r="L14" s="270">
        <v>412</v>
      </c>
      <c r="M14" s="270">
        <v>4</v>
      </c>
      <c r="N14" s="270">
        <v>156</v>
      </c>
      <c r="O14" s="270">
        <v>0</v>
      </c>
      <c r="P14" s="270">
        <v>0</v>
      </c>
      <c r="Q14" s="270">
        <v>29</v>
      </c>
      <c r="R14" s="270">
        <v>1</v>
      </c>
      <c r="S14" s="271">
        <v>1</v>
      </c>
      <c r="T14" s="268">
        <f>SUM(N14:S14)</f>
        <v>187</v>
      </c>
      <c r="U14" s="199">
        <f aca="true" t="shared" si="3" ref="U14:U39">IF(J14&lt;&gt;0,K14/J14,"")</f>
        <v>0.7272727272727273</v>
      </c>
    </row>
    <row r="15" spans="1:21" ht="13.5" customHeight="1">
      <c r="A15" s="193" t="s">
        <v>14</v>
      </c>
      <c r="B15" s="196" t="s">
        <v>33</v>
      </c>
      <c r="C15" s="270">
        <v>18</v>
      </c>
      <c r="D15" s="268">
        <f aca="true" t="shared" si="4" ref="D15:D26">E15+F15</f>
        <v>19</v>
      </c>
      <c r="E15" s="270">
        <v>11</v>
      </c>
      <c r="F15" s="270">
        <v>8</v>
      </c>
      <c r="G15" s="270">
        <v>0</v>
      </c>
      <c r="H15" s="270"/>
      <c r="I15" s="268">
        <f aca="true" t="shared" si="5" ref="I15:I26">J15+Q15+R15+S15</f>
        <v>19</v>
      </c>
      <c r="J15" s="268">
        <f aca="true" t="shared" si="6" ref="J15:J40">K15+N15+O15+P15</f>
        <v>15</v>
      </c>
      <c r="K15" s="268">
        <f aca="true" t="shared" si="7" ref="K15:K25">L15+M15</f>
        <v>7</v>
      </c>
      <c r="L15" s="270">
        <v>7</v>
      </c>
      <c r="M15" s="270">
        <v>0</v>
      </c>
      <c r="N15" s="270">
        <v>8</v>
      </c>
      <c r="O15" s="270">
        <v>0</v>
      </c>
      <c r="P15" s="270">
        <v>0</v>
      </c>
      <c r="Q15" s="270">
        <v>4</v>
      </c>
      <c r="R15" s="270">
        <v>0</v>
      </c>
      <c r="S15" s="270">
        <v>0</v>
      </c>
      <c r="T15" s="268">
        <f aca="true" t="shared" si="8" ref="T15:T39">SUM(N15:S15)</f>
        <v>12</v>
      </c>
      <c r="U15" s="199">
        <f t="shared" si="3"/>
        <v>0.4666666666666667</v>
      </c>
    </row>
    <row r="16" spans="1:21" ht="13.5" customHeight="1">
      <c r="A16" s="193" t="s">
        <v>19</v>
      </c>
      <c r="B16" s="197" t="s">
        <v>141</v>
      </c>
      <c r="C16" s="270">
        <v>7</v>
      </c>
      <c r="D16" s="268">
        <f t="shared" si="4"/>
        <v>9</v>
      </c>
      <c r="E16" s="270">
        <v>3</v>
      </c>
      <c r="F16" s="270">
        <v>6</v>
      </c>
      <c r="G16" s="270">
        <v>0</v>
      </c>
      <c r="H16" s="270"/>
      <c r="I16" s="268">
        <f t="shared" si="5"/>
        <v>9</v>
      </c>
      <c r="J16" s="268">
        <f t="shared" si="6"/>
        <v>7</v>
      </c>
      <c r="K16" s="268">
        <f t="shared" si="7"/>
        <v>4</v>
      </c>
      <c r="L16" s="270">
        <v>4</v>
      </c>
      <c r="M16" s="270">
        <v>0</v>
      </c>
      <c r="N16" s="270">
        <v>3</v>
      </c>
      <c r="O16" s="270">
        <v>0</v>
      </c>
      <c r="P16" s="270">
        <v>0</v>
      </c>
      <c r="Q16" s="270">
        <v>2</v>
      </c>
      <c r="R16" s="270">
        <v>0</v>
      </c>
      <c r="S16" s="270">
        <v>0</v>
      </c>
      <c r="T16" s="268">
        <f t="shared" si="8"/>
        <v>5</v>
      </c>
      <c r="U16" s="199">
        <f t="shared" si="3"/>
        <v>0.5714285714285714</v>
      </c>
    </row>
    <row r="17" spans="1:21" ht="15.75">
      <c r="A17" s="193" t="s">
        <v>22</v>
      </c>
      <c r="B17" s="194" t="s">
        <v>145</v>
      </c>
      <c r="C17" s="270">
        <v>5</v>
      </c>
      <c r="D17" s="268">
        <f t="shared" si="4"/>
        <v>12</v>
      </c>
      <c r="E17" s="270">
        <v>2</v>
      </c>
      <c r="F17" s="270">
        <v>10</v>
      </c>
      <c r="G17" s="270">
        <v>0</v>
      </c>
      <c r="H17" s="270"/>
      <c r="I17" s="268">
        <f t="shared" si="5"/>
        <v>12</v>
      </c>
      <c r="J17" s="268">
        <f t="shared" si="6"/>
        <v>11</v>
      </c>
      <c r="K17" s="268">
        <f t="shared" si="7"/>
        <v>10</v>
      </c>
      <c r="L17" s="270">
        <v>10</v>
      </c>
      <c r="M17" s="270">
        <v>0</v>
      </c>
      <c r="N17" s="270">
        <v>1</v>
      </c>
      <c r="O17" s="270">
        <v>0</v>
      </c>
      <c r="P17" s="270">
        <v>0</v>
      </c>
      <c r="Q17" s="270">
        <v>1</v>
      </c>
      <c r="R17" s="270">
        <v>0</v>
      </c>
      <c r="S17" s="270">
        <v>0</v>
      </c>
      <c r="T17" s="268">
        <f t="shared" si="8"/>
        <v>2</v>
      </c>
      <c r="U17" s="199">
        <f t="shared" si="3"/>
        <v>0.9090909090909091</v>
      </c>
    </row>
    <row r="18" spans="1:21" ht="17.25" customHeight="1">
      <c r="A18" s="193" t="s">
        <v>23</v>
      </c>
      <c r="B18" s="198" t="s">
        <v>144</v>
      </c>
      <c r="C18" s="270">
        <v>3</v>
      </c>
      <c r="D18" s="268">
        <f t="shared" si="4"/>
        <v>3</v>
      </c>
      <c r="E18" s="270">
        <v>3</v>
      </c>
      <c r="F18" s="270">
        <v>0</v>
      </c>
      <c r="G18" s="270">
        <v>0</v>
      </c>
      <c r="H18" s="270"/>
      <c r="I18" s="268">
        <f t="shared" si="5"/>
        <v>3</v>
      </c>
      <c r="J18" s="268">
        <f t="shared" si="6"/>
        <v>1</v>
      </c>
      <c r="K18" s="268">
        <f t="shared" si="7"/>
        <v>0</v>
      </c>
      <c r="L18" s="270">
        <v>0</v>
      </c>
      <c r="M18" s="270">
        <v>0</v>
      </c>
      <c r="N18" s="270">
        <v>1</v>
      </c>
      <c r="O18" s="270">
        <v>0</v>
      </c>
      <c r="P18" s="270">
        <v>0</v>
      </c>
      <c r="Q18" s="270">
        <v>2</v>
      </c>
      <c r="R18" s="270">
        <v>0</v>
      </c>
      <c r="S18" s="270">
        <v>0</v>
      </c>
      <c r="T18" s="268">
        <f t="shared" si="8"/>
        <v>3</v>
      </c>
      <c r="U18" s="199">
        <f t="shared" si="3"/>
        <v>0</v>
      </c>
    </row>
    <row r="19" spans="1:21" ht="13.5" customHeight="1">
      <c r="A19" s="193" t="s">
        <v>24</v>
      </c>
      <c r="B19" s="194" t="s">
        <v>128</v>
      </c>
      <c r="C19" s="270">
        <v>1642</v>
      </c>
      <c r="D19" s="268">
        <f t="shared" si="4"/>
        <v>1971</v>
      </c>
      <c r="E19" s="270">
        <v>351</v>
      </c>
      <c r="F19" s="270">
        <v>1620</v>
      </c>
      <c r="G19" s="270">
        <v>15</v>
      </c>
      <c r="H19" s="270"/>
      <c r="I19" s="268">
        <f t="shared" si="5"/>
        <v>1956</v>
      </c>
      <c r="J19" s="268">
        <f t="shared" si="6"/>
        <v>1756</v>
      </c>
      <c r="K19" s="268">
        <f t="shared" si="7"/>
        <v>1560</v>
      </c>
      <c r="L19" s="270">
        <v>1555</v>
      </c>
      <c r="M19" s="270">
        <v>5</v>
      </c>
      <c r="N19" s="270">
        <v>195</v>
      </c>
      <c r="O19" s="270">
        <v>0</v>
      </c>
      <c r="P19" s="270">
        <v>1</v>
      </c>
      <c r="Q19" s="270">
        <v>200</v>
      </c>
      <c r="R19" s="270">
        <v>0</v>
      </c>
      <c r="S19" s="270">
        <v>0</v>
      </c>
      <c r="T19" s="268">
        <f t="shared" si="8"/>
        <v>396</v>
      </c>
      <c r="U19" s="199">
        <f t="shared" si="3"/>
        <v>0.8883826879271071</v>
      </c>
    </row>
    <row r="20" spans="1:21" ht="13.5" customHeight="1">
      <c r="A20" s="193" t="s">
        <v>25</v>
      </c>
      <c r="B20" s="194" t="s">
        <v>129</v>
      </c>
      <c r="C20" s="270">
        <v>3</v>
      </c>
      <c r="D20" s="268">
        <f t="shared" si="4"/>
        <v>3</v>
      </c>
      <c r="E20" s="270">
        <v>1</v>
      </c>
      <c r="F20" s="270">
        <v>2</v>
      </c>
      <c r="G20" s="270">
        <v>0</v>
      </c>
      <c r="H20" s="270"/>
      <c r="I20" s="268">
        <f t="shared" si="5"/>
        <v>3</v>
      </c>
      <c r="J20" s="268">
        <f t="shared" si="6"/>
        <v>3</v>
      </c>
      <c r="K20" s="268">
        <f t="shared" si="7"/>
        <v>2</v>
      </c>
      <c r="L20" s="270">
        <v>2</v>
      </c>
      <c r="M20" s="270">
        <v>0</v>
      </c>
      <c r="N20" s="270">
        <v>1</v>
      </c>
      <c r="O20" s="270">
        <v>0</v>
      </c>
      <c r="P20" s="270">
        <v>0</v>
      </c>
      <c r="Q20" s="270">
        <v>0</v>
      </c>
      <c r="R20" s="270">
        <v>0</v>
      </c>
      <c r="S20" s="270">
        <v>0</v>
      </c>
      <c r="T20" s="268">
        <f t="shared" si="8"/>
        <v>1</v>
      </c>
      <c r="U20" s="199">
        <f t="shared" si="3"/>
        <v>0.6666666666666666</v>
      </c>
    </row>
    <row r="21" spans="1:21" ht="13.5" customHeight="1">
      <c r="A21" s="193" t="s">
        <v>26</v>
      </c>
      <c r="B21" s="194" t="s">
        <v>32</v>
      </c>
      <c r="C21" s="270">
        <v>1309</v>
      </c>
      <c r="D21" s="268">
        <f t="shared" si="4"/>
        <v>1383</v>
      </c>
      <c r="E21" s="270">
        <v>54</v>
      </c>
      <c r="F21" s="270">
        <v>1329</v>
      </c>
      <c r="G21" s="270">
        <v>0</v>
      </c>
      <c r="H21" s="270"/>
      <c r="I21" s="268">
        <f t="shared" si="5"/>
        <v>1383</v>
      </c>
      <c r="J21" s="268">
        <f t="shared" si="6"/>
        <v>1375</v>
      </c>
      <c r="K21" s="268">
        <f t="shared" si="7"/>
        <v>1315</v>
      </c>
      <c r="L21" s="270">
        <v>1314</v>
      </c>
      <c r="M21" s="270">
        <v>1</v>
      </c>
      <c r="N21" s="270">
        <v>60</v>
      </c>
      <c r="O21" s="270">
        <v>0</v>
      </c>
      <c r="P21" s="270">
        <v>0</v>
      </c>
      <c r="Q21" s="270">
        <v>8</v>
      </c>
      <c r="R21" s="270">
        <v>0</v>
      </c>
      <c r="S21" s="270">
        <v>0</v>
      </c>
      <c r="T21" s="268">
        <f t="shared" si="8"/>
        <v>68</v>
      </c>
      <c r="U21" s="199">
        <f t="shared" si="3"/>
        <v>0.9563636363636364</v>
      </c>
    </row>
    <row r="22" spans="1:21" ht="13.5" customHeight="1">
      <c r="A22" s="193" t="s">
        <v>27</v>
      </c>
      <c r="B22" s="194" t="s">
        <v>34</v>
      </c>
      <c r="C22" s="270">
        <v>0</v>
      </c>
      <c r="D22" s="268">
        <f t="shared" si="4"/>
        <v>0</v>
      </c>
      <c r="E22" s="270">
        <v>0</v>
      </c>
      <c r="F22" s="270">
        <v>0</v>
      </c>
      <c r="G22" s="270">
        <v>0</v>
      </c>
      <c r="H22" s="270"/>
      <c r="I22" s="268">
        <f t="shared" si="5"/>
        <v>0</v>
      </c>
      <c r="J22" s="268">
        <f t="shared" si="6"/>
        <v>0</v>
      </c>
      <c r="K22" s="268">
        <f t="shared" si="7"/>
        <v>0</v>
      </c>
      <c r="L22" s="270">
        <v>0</v>
      </c>
      <c r="M22" s="270">
        <v>0</v>
      </c>
      <c r="N22" s="270">
        <v>0</v>
      </c>
      <c r="O22" s="270">
        <v>0</v>
      </c>
      <c r="P22" s="270">
        <v>0</v>
      </c>
      <c r="Q22" s="270">
        <v>0</v>
      </c>
      <c r="R22" s="270">
        <v>0</v>
      </c>
      <c r="S22" s="270">
        <v>0</v>
      </c>
      <c r="T22" s="268">
        <f t="shared" si="8"/>
        <v>0</v>
      </c>
      <c r="U22" s="199">
        <f t="shared" si="3"/>
      </c>
    </row>
    <row r="23" spans="1:21" ht="13.5" customHeight="1">
      <c r="A23" s="193" t="s">
        <v>29</v>
      </c>
      <c r="B23" s="194" t="s">
        <v>35</v>
      </c>
      <c r="C23" s="270">
        <v>13</v>
      </c>
      <c r="D23" s="268">
        <f t="shared" si="4"/>
        <v>15</v>
      </c>
      <c r="E23" s="270">
        <v>15</v>
      </c>
      <c r="F23" s="270">
        <v>0</v>
      </c>
      <c r="G23" s="270">
        <v>0</v>
      </c>
      <c r="H23" s="270"/>
      <c r="I23" s="268">
        <f t="shared" si="5"/>
        <v>15</v>
      </c>
      <c r="J23" s="268">
        <f t="shared" si="6"/>
        <v>15</v>
      </c>
      <c r="K23" s="268">
        <f t="shared" si="7"/>
        <v>0</v>
      </c>
      <c r="L23" s="270">
        <v>0</v>
      </c>
      <c r="M23" s="270">
        <v>0</v>
      </c>
      <c r="N23" s="270">
        <v>15</v>
      </c>
      <c r="O23" s="270">
        <v>0</v>
      </c>
      <c r="P23" s="270">
        <v>0</v>
      </c>
      <c r="Q23" s="270">
        <v>0</v>
      </c>
      <c r="R23" s="270">
        <v>0</v>
      </c>
      <c r="S23" s="270">
        <v>0</v>
      </c>
      <c r="T23" s="268">
        <f t="shared" si="8"/>
        <v>15</v>
      </c>
      <c r="U23" s="199">
        <f t="shared" si="3"/>
        <v>0</v>
      </c>
    </row>
    <row r="24" spans="1:21" ht="13.5" customHeight="1">
      <c r="A24" s="193" t="s">
        <v>30</v>
      </c>
      <c r="B24" s="194" t="s">
        <v>143</v>
      </c>
      <c r="C24" s="270">
        <v>0</v>
      </c>
      <c r="D24" s="268">
        <f t="shared" si="4"/>
        <v>0</v>
      </c>
      <c r="E24" s="270">
        <v>0</v>
      </c>
      <c r="F24" s="270">
        <v>0</v>
      </c>
      <c r="G24" s="270">
        <v>0</v>
      </c>
      <c r="H24" s="270"/>
      <c r="I24" s="268">
        <f t="shared" si="5"/>
        <v>0</v>
      </c>
      <c r="J24" s="268">
        <f t="shared" si="6"/>
        <v>0</v>
      </c>
      <c r="K24" s="268">
        <f t="shared" si="7"/>
        <v>0</v>
      </c>
      <c r="L24" s="270">
        <v>0</v>
      </c>
      <c r="M24" s="270">
        <v>0</v>
      </c>
      <c r="N24" s="270">
        <v>0</v>
      </c>
      <c r="O24" s="270">
        <v>0</v>
      </c>
      <c r="P24" s="270">
        <v>0</v>
      </c>
      <c r="Q24" s="270">
        <v>0</v>
      </c>
      <c r="R24" s="270">
        <v>0</v>
      </c>
      <c r="S24" s="270">
        <v>0</v>
      </c>
      <c r="T24" s="268">
        <f t="shared" si="8"/>
        <v>0</v>
      </c>
      <c r="U24" s="199">
        <f t="shared" si="3"/>
      </c>
    </row>
    <row r="25" spans="1:21" ht="13.5" customHeight="1">
      <c r="A25" s="193" t="s">
        <v>104</v>
      </c>
      <c r="B25" s="194" t="s">
        <v>142</v>
      </c>
      <c r="C25" s="270">
        <v>0</v>
      </c>
      <c r="D25" s="268">
        <f t="shared" si="4"/>
        <v>0</v>
      </c>
      <c r="E25" s="270">
        <v>0</v>
      </c>
      <c r="F25" s="270">
        <v>0</v>
      </c>
      <c r="G25" s="270">
        <v>0</v>
      </c>
      <c r="H25" s="270"/>
      <c r="I25" s="268">
        <f t="shared" si="5"/>
        <v>0</v>
      </c>
      <c r="J25" s="268">
        <f t="shared" si="6"/>
        <v>0</v>
      </c>
      <c r="K25" s="268">
        <f t="shared" si="7"/>
        <v>0</v>
      </c>
      <c r="L25" s="270">
        <v>0</v>
      </c>
      <c r="M25" s="270">
        <v>0</v>
      </c>
      <c r="N25" s="270">
        <v>0</v>
      </c>
      <c r="O25" s="270">
        <v>0</v>
      </c>
      <c r="P25" s="270">
        <v>0</v>
      </c>
      <c r="Q25" s="270">
        <v>0</v>
      </c>
      <c r="R25" s="270">
        <v>0</v>
      </c>
      <c r="S25" s="270">
        <v>0</v>
      </c>
      <c r="T25" s="268">
        <f t="shared" si="8"/>
        <v>0</v>
      </c>
      <c r="U25" s="199">
        <f t="shared" si="3"/>
      </c>
    </row>
    <row r="26" spans="1:21" ht="13.5" customHeight="1">
      <c r="A26" s="193" t="s">
        <v>101</v>
      </c>
      <c r="B26" s="194" t="s">
        <v>102</v>
      </c>
      <c r="C26" s="270">
        <v>0</v>
      </c>
      <c r="D26" s="268">
        <f t="shared" si="4"/>
        <v>0</v>
      </c>
      <c r="E26" s="270">
        <v>0</v>
      </c>
      <c r="F26" s="270">
        <v>0</v>
      </c>
      <c r="G26" s="270">
        <v>0</v>
      </c>
      <c r="H26" s="270"/>
      <c r="I26" s="268">
        <f t="shared" si="5"/>
        <v>0</v>
      </c>
      <c r="J26" s="268">
        <f t="shared" si="6"/>
        <v>0</v>
      </c>
      <c r="K26" s="268">
        <f>L26+M26</f>
        <v>0</v>
      </c>
      <c r="L26" s="270">
        <v>0</v>
      </c>
      <c r="M26" s="270">
        <v>0</v>
      </c>
      <c r="N26" s="270">
        <v>0</v>
      </c>
      <c r="O26" s="270">
        <v>0</v>
      </c>
      <c r="P26" s="270">
        <v>0</v>
      </c>
      <c r="Q26" s="270">
        <v>0</v>
      </c>
      <c r="R26" s="270">
        <v>0</v>
      </c>
      <c r="S26" s="270">
        <v>0</v>
      </c>
      <c r="T26" s="268">
        <f t="shared" si="8"/>
        <v>0</v>
      </c>
      <c r="U26" s="199">
        <f t="shared" si="3"/>
      </c>
    </row>
    <row r="27" spans="1:21" ht="14.25" customHeight="1">
      <c r="A27" s="168" t="s">
        <v>1</v>
      </c>
      <c r="B27" s="169" t="s">
        <v>90</v>
      </c>
      <c r="C27" s="268">
        <f>SUM(C28:C40)</f>
        <v>984</v>
      </c>
      <c r="D27" s="268">
        <f aca="true" t="shared" si="9" ref="D27:T27">SUM(D28:D40)</f>
        <v>1100</v>
      </c>
      <c r="E27" s="268">
        <f t="shared" si="9"/>
        <v>640</v>
      </c>
      <c r="F27" s="268">
        <f t="shared" si="9"/>
        <v>460</v>
      </c>
      <c r="G27" s="268">
        <f t="shared" si="9"/>
        <v>10</v>
      </c>
      <c r="H27" s="268">
        <f t="shared" si="9"/>
        <v>3</v>
      </c>
      <c r="I27" s="268">
        <f t="shared" si="9"/>
        <v>1087</v>
      </c>
      <c r="J27" s="268">
        <f t="shared" si="9"/>
        <v>920</v>
      </c>
      <c r="K27" s="268">
        <f t="shared" si="9"/>
        <v>265</v>
      </c>
      <c r="L27" s="268">
        <f t="shared" si="9"/>
        <v>224</v>
      </c>
      <c r="M27" s="268">
        <f t="shared" si="9"/>
        <v>41</v>
      </c>
      <c r="N27" s="268">
        <f t="shared" si="9"/>
        <v>652</v>
      </c>
      <c r="O27" s="268">
        <f t="shared" si="9"/>
        <v>1</v>
      </c>
      <c r="P27" s="268">
        <f t="shared" si="9"/>
        <v>2</v>
      </c>
      <c r="Q27" s="268">
        <f t="shared" si="9"/>
        <v>165</v>
      </c>
      <c r="R27" s="268">
        <f t="shared" si="9"/>
        <v>1</v>
      </c>
      <c r="S27" s="268">
        <f t="shared" si="9"/>
        <v>1</v>
      </c>
      <c r="T27" s="268">
        <f t="shared" si="9"/>
        <v>822</v>
      </c>
      <c r="U27" s="199">
        <f t="shared" si="3"/>
        <v>0.28804347826086957</v>
      </c>
    </row>
    <row r="28" spans="1:21" ht="14.25" customHeight="1">
      <c r="A28" s="193" t="s">
        <v>13</v>
      </c>
      <c r="B28" s="194" t="s">
        <v>31</v>
      </c>
      <c r="C28" s="270">
        <v>531</v>
      </c>
      <c r="D28" s="268">
        <v>588</v>
      </c>
      <c r="E28" s="270">
        <v>393</v>
      </c>
      <c r="F28" s="270">
        <v>195</v>
      </c>
      <c r="G28" s="270">
        <v>3</v>
      </c>
      <c r="H28" s="270">
        <v>1</v>
      </c>
      <c r="I28" s="268">
        <f>J28+Q28+R28+S28</f>
        <v>584</v>
      </c>
      <c r="J28" s="268">
        <f t="shared" si="6"/>
        <v>517</v>
      </c>
      <c r="K28" s="268">
        <f>L28+M28</f>
        <v>148</v>
      </c>
      <c r="L28" s="270">
        <v>121</v>
      </c>
      <c r="M28" s="270">
        <v>27</v>
      </c>
      <c r="N28" s="270">
        <v>369</v>
      </c>
      <c r="O28" s="270">
        <v>0</v>
      </c>
      <c r="P28" s="270">
        <v>0</v>
      </c>
      <c r="Q28" s="270">
        <v>65</v>
      </c>
      <c r="R28" s="270">
        <v>1</v>
      </c>
      <c r="S28" s="271">
        <v>1</v>
      </c>
      <c r="T28" s="268">
        <f t="shared" si="8"/>
        <v>436</v>
      </c>
      <c r="U28" s="199">
        <f t="shared" si="3"/>
        <v>0.2862669245647969</v>
      </c>
    </row>
    <row r="29" spans="1:21" ht="14.25" customHeight="1">
      <c r="A29" s="193" t="s">
        <v>14</v>
      </c>
      <c r="B29" s="196" t="s">
        <v>33</v>
      </c>
      <c r="C29" s="270">
        <v>12</v>
      </c>
      <c r="D29" s="268">
        <v>14</v>
      </c>
      <c r="E29" s="270">
        <v>10</v>
      </c>
      <c r="F29" s="270">
        <v>4</v>
      </c>
      <c r="G29" s="270">
        <v>0</v>
      </c>
      <c r="H29" s="270"/>
      <c r="I29" s="268">
        <f aca="true" t="shared" si="10" ref="I29:I40">J29+Q29+R29+S29</f>
        <v>14</v>
      </c>
      <c r="J29" s="268">
        <f t="shared" si="6"/>
        <v>11</v>
      </c>
      <c r="K29" s="268">
        <f aca="true" t="shared" si="11" ref="K29:K40">L29+M29</f>
        <v>0</v>
      </c>
      <c r="L29" s="270">
        <v>0</v>
      </c>
      <c r="M29" s="270">
        <v>0</v>
      </c>
      <c r="N29" s="270">
        <v>11</v>
      </c>
      <c r="O29" s="270">
        <v>0</v>
      </c>
      <c r="P29" s="270">
        <v>0</v>
      </c>
      <c r="Q29" s="270">
        <v>3</v>
      </c>
      <c r="R29" s="270">
        <v>0</v>
      </c>
      <c r="S29" s="270">
        <v>0</v>
      </c>
      <c r="T29" s="268">
        <f t="shared" si="8"/>
        <v>14</v>
      </c>
      <c r="U29" s="199">
        <f t="shared" si="3"/>
        <v>0</v>
      </c>
    </row>
    <row r="30" spans="1:21" ht="14.25" customHeight="1">
      <c r="A30" s="193" t="s">
        <v>19</v>
      </c>
      <c r="B30" s="197" t="s">
        <v>141</v>
      </c>
      <c r="C30" s="270">
        <v>35</v>
      </c>
      <c r="D30" s="268">
        <v>40</v>
      </c>
      <c r="E30" s="270">
        <v>23</v>
      </c>
      <c r="F30" s="270">
        <v>17</v>
      </c>
      <c r="G30" s="270">
        <v>1</v>
      </c>
      <c r="H30" s="270">
        <v>2</v>
      </c>
      <c r="I30" s="268">
        <f t="shared" si="10"/>
        <v>37</v>
      </c>
      <c r="J30" s="268">
        <f t="shared" si="6"/>
        <v>33</v>
      </c>
      <c r="K30" s="268">
        <f t="shared" si="11"/>
        <v>2</v>
      </c>
      <c r="L30" s="270">
        <v>2</v>
      </c>
      <c r="M30" s="270">
        <v>0</v>
      </c>
      <c r="N30" s="270">
        <v>30</v>
      </c>
      <c r="O30" s="270">
        <v>1</v>
      </c>
      <c r="P30" s="270">
        <v>0</v>
      </c>
      <c r="Q30" s="270">
        <v>4</v>
      </c>
      <c r="R30" s="270">
        <v>0</v>
      </c>
      <c r="S30" s="270">
        <v>0</v>
      </c>
      <c r="T30" s="268">
        <f t="shared" si="8"/>
        <v>35</v>
      </c>
      <c r="U30" s="199">
        <f t="shared" si="3"/>
        <v>0.06060606060606061</v>
      </c>
    </row>
    <row r="31" spans="1:21" ht="14.25" customHeight="1">
      <c r="A31" s="193" t="s">
        <v>22</v>
      </c>
      <c r="B31" s="194" t="s">
        <v>145</v>
      </c>
      <c r="C31" s="271">
        <v>2</v>
      </c>
      <c r="D31" s="268">
        <f aca="true" t="shared" si="12" ref="D31:D40">E31+F31</f>
        <v>2</v>
      </c>
      <c r="E31" s="270">
        <v>1</v>
      </c>
      <c r="F31" s="270">
        <v>1</v>
      </c>
      <c r="G31" s="270">
        <v>0</v>
      </c>
      <c r="H31" s="270"/>
      <c r="I31" s="268">
        <f t="shared" si="10"/>
        <v>2</v>
      </c>
      <c r="J31" s="268">
        <f t="shared" si="6"/>
        <v>1</v>
      </c>
      <c r="K31" s="268">
        <f t="shared" si="11"/>
        <v>0</v>
      </c>
      <c r="L31" s="270">
        <v>0</v>
      </c>
      <c r="M31" s="270">
        <v>0</v>
      </c>
      <c r="N31" s="270">
        <v>1</v>
      </c>
      <c r="O31" s="270">
        <v>0</v>
      </c>
      <c r="P31" s="270">
        <v>0</v>
      </c>
      <c r="Q31" s="270">
        <v>1</v>
      </c>
      <c r="R31" s="270">
        <v>0</v>
      </c>
      <c r="S31" s="270">
        <v>0</v>
      </c>
      <c r="T31" s="268">
        <f t="shared" si="8"/>
        <v>2</v>
      </c>
      <c r="U31" s="199">
        <f t="shared" si="3"/>
        <v>0</v>
      </c>
    </row>
    <row r="32" spans="1:21" ht="16.5" customHeight="1">
      <c r="A32" s="193" t="s">
        <v>23</v>
      </c>
      <c r="B32" s="198" t="s">
        <v>144</v>
      </c>
      <c r="C32" s="270">
        <v>0</v>
      </c>
      <c r="D32" s="268">
        <f t="shared" si="12"/>
        <v>0</v>
      </c>
      <c r="E32" s="270">
        <v>0</v>
      </c>
      <c r="F32" s="270">
        <v>0</v>
      </c>
      <c r="G32" s="270">
        <v>0</v>
      </c>
      <c r="H32" s="270"/>
      <c r="I32" s="268">
        <f t="shared" si="10"/>
        <v>0</v>
      </c>
      <c r="J32" s="268">
        <f t="shared" si="6"/>
        <v>0</v>
      </c>
      <c r="K32" s="268">
        <f t="shared" si="11"/>
        <v>0</v>
      </c>
      <c r="L32" s="270">
        <v>0</v>
      </c>
      <c r="M32" s="270">
        <v>0</v>
      </c>
      <c r="N32" s="270">
        <v>0</v>
      </c>
      <c r="O32" s="270">
        <v>0</v>
      </c>
      <c r="P32" s="270">
        <v>0</v>
      </c>
      <c r="Q32" s="270">
        <v>0</v>
      </c>
      <c r="R32" s="270">
        <v>0</v>
      </c>
      <c r="S32" s="270">
        <v>0</v>
      </c>
      <c r="T32" s="268">
        <f t="shared" si="8"/>
        <v>0</v>
      </c>
      <c r="U32" s="199">
        <f t="shared" si="3"/>
      </c>
    </row>
    <row r="33" spans="1:21" ht="14.25" customHeight="1">
      <c r="A33" s="193" t="s">
        <v>24</v>
      </c>
      <c r="B33" s="194" t="s">
        <v>128</v>
      </c>
      <c r="C33" s="270">
        <v>119</v>
      </c>
      <c r="D33" s="268">
        <v>140</v>
      </c>
      <c r="E33" s="270">
        <v>95</v>
      </c>
      <c r="F33" s="270">
        <v>45</v>
      </c>
      <c r="G33" s="270">
        <v>3</v>
      </c>
      <c r="H33" s="270"/>
      <c r="I33" s="268">
        <f t="shared" si="10"/>
        <v>137</v>
      </c>
      <c r="J33" s="268">
        <f t="shared" si="6"/>
        <v>68</v>
      </c>
      <c r="K33" s="268">
        <f t="shared" si="11"/>
        <v>30</v>
      </c>
      <c r="L33" s="270">
        <v>28</v>
      </c>
      <c r="M33" s="270">
        <v>2</v>
      </c>
      <c r="N33" s="270">
        <v>38</v>
      </c>
      <c r="O33" s="270">
        <v>0</v>
      </c>
      <c r="P33" s="270">
        <v>0</v>
      </c>
      <c r="Q33" s="270">
        <v>69</v>
      </c>
      <c r="R33" s="270">
        <v>0</v>
      </c>
      <c r="S33" s="270">
        <v>0</v>
      </c>
      <c r="T33" s="268">
        <f t="shared" si="8"/>
        <v>107</v>
      </c>
      <c r="U33" s="199">
        <f t="shared" si="3"/>
        <v>0.4411764705882353</v>
      </c>
    </row>
    <row r="34" spans="1:21" ht="14.25" customHeight="1">
      <c r="A34" s="193" t="s">
        <v>25</v>
      </c>
      <c r="B34" s="194" t="s">
        <v>129</v>
      </c>
      <c r="C34" s="270">
        <v>0</v>
      </c>
      <c r="D34" s="268">
        <f t="shared" si="12"/>
        <v>0</v>
      </c>
      <c r="E34" s="270">
        <v>0</v>
      </c>
      <c r="F34" s="270">
        <v>0</v>
      </c>
      <c r="G34" s="270">
        <v>0</v>
      </c>
      <c r="H34" s="270"/>
      <c r="I34" s="268">
        <f t="shared" si="10"/>
        <v>0</v>
      </c>
      <c r="J34" s="268">
        <f t="shared" si="6"/>
        <v>0</v>
      </c>
      <c r="K34" s="268">
        <f t="shared" si="11"/>
        <v>0</v>
      </c>
      <c r="L34" s="270">
        <v>0</v>
      </c>
      <c r="M34" s="270">
        <v>0</v>
      </c>
      <c r="N34" s="270">
        <v>0</v>
      </c>
      <c r="O34" s="270">
        <v>0</v>
      </c>
      <c r="P34" s="270">
        <v>0</v>
      </c>
      <c r="Q34" s="270">
        <v>0</v>
      </c>
      <c r="R34" s="270">
        <v>0</v>
      </c>
      <c r="S34" s="270">
        <v>0</v>
      </c>
      <c r="T34" s="268">
        <f t="shared" si="8"/>
        <v>0</v>
      </c>
      <c r="U34" s="199">
        <f t="shared" si="3"/>
      </c>
    </row>
    <row r="35" spans="1:21" ht="12.75" customHeight="1">
      <c r="A35" s="193" t="s">
        <v>26</v>
      </c>
      <c r="B35" s="194" t="s">
        <v>32</v>
      </c>
      <c r="C35" s="270">
        <v>279</v>
      </c>
      <c r="D35" s="268">
        <v>310</v>
      </c>
      <c r="E35" s="270">
        <v>112</v>
      </c>
      <c r="F35" s="270">
        <v>198</v>
      </c>
      <c r="G35" s="270">
        <v>3</v>
      </c>
      <c r="H35" s="270"/>
      <c r="I35" s="268">
        <f t="shared" si="10"/>
        <v>307</v>
      </c>
      <c r="J35" s="268">
        <f t="shared" si="6"/>
        <v>285</v>
      </c>
      <c r="K35" s="268">
        <f t="shared" si="11"/>
        <v>85</v>
      </c>
      <c r="L35" s="270">
        <v>73</v>
      </c>
      <c r="M35" s="270">
        <v>12</v>
      </c>
      <c r="N35" s="270">
        <v>198</v>
      </c>
      <c r="O35" s="270">
        <v>0</v>
      </c>
      <c r="P35" s="270">
        <v>2</v>
      </c>
      <c r="Q35" s="270">
        <v>22</v>
      </c>
      <c r="R35" s="270">
        <v>0</v>
      </c>
      <c r="S35" s="270">
        <v>0</v>
      </c>
      <c r="T35" s="268">
        <f t="shared" si="8"/>
        <v>222</v>
      </c>
      <c r="U35" s="199">
        <f t="shared" si="3"/>
        <v>0.2982456140350877</v>
      </c>
    </row>
    <row r="36" spans="1:21" ht="12.75" customHeight="1">
      <c r="A36" s="193" t="s">
        <v>27</v>
      </c>
      <c r="B36" s="194" t="s">
        <v>34</v>
      </c>
      <c r="C36" s="270">
        <v>6</v>
      </c>
      <c r="D36" s="268">
        <f t="shared" si="12"/>
        <v>6</v>
      </c>
      <c r="E36" s="270">
        <v>6</v>
      </c>
      <c r="F36" s="270">
        <v>0</v>
      </c>
      <c r="G36" s="270">
        <v>0</v>
      </c>
      <c r="H36" s="270"/>
      <c r="I36" s="268">
        <f t="shared" si="10"/>
        <v>6</v>
      </c>
      <c r="J36" s="268">
        <f t="shared" si="6"/>
        <v>5</v>
      </c>
      <c r="K36" s="268">
        <f t="shared" si="11"/>
        <v>0</v>
      </c>
      <c r="L36" s="270">
        <v>0</v>
      </c>
      <c r="M36" s="270">
        <v>0</v>
      </c>
      <c r="N36" s="270">
        <v>5</v>
      </c>
      <c r="O36" s="270">
        <v>0</v>
      </c>
      <c r="P36" s="270">
        <v>0</v>
      </c>
      <c r="Q36" s="270">
        <v>1</v>
      </c>
      <c r="R36" s="270">
        <v>0</v>
      </c>
      <c r="S36" s="270">
        <v>0</v>
      </c>
      <c r="T36" s="268">
        <f t="shared" si="8"/>
        <v>6</v>
      </c>
      <c r="U36" s="199">
        <f t="shared" si="3"/>
        <v>0</v>
      </c>
    </row>
    <row r="37" spans="1:21" ht="12.75" customHeight="1">
      <c r="A37" s="193" t="s">
        <v>29</v>
      </c>
      <c r="B37" s="194" t="s">
        <v>35</v>
      </c>
      <c r="C37" s="270">
        <v>0</v>
      </c>
      <c r="D37" s="268">
        <f t="shared" si="12"/>
        <v>0</v>
      </c>
      <c r="E37" s="270">
        <v>0</v>
      </c>
      <c r="F37" s="270">
        <v>0</v>
      </c>
      <c r="G37" s="270">
        <v>0</v>
      </c>
      <c r="H37" s="270"/>
      <c r="I37" s="268">
        <f t="shared" si="10"/>
        <v>0</v>
      </c>
      <c r="J37" s="268">
        <f t="shared" si="6"/>
        <v>0</v>
      </c>
      <c r="K37" s="268">
        <f t="shared" si="11"/>
        <v>0</v>
      </c>
      <c r="L37" s="270">
        <v>0</v>
      </c>
      <c r="M37" s="270">
        <v>0</v>
      </c>
      <c r="N37" s="270">
        <v>0</v>
      </c>
      <c r="O37" s="270">
        <v>0</v>
      </c>
      <c r="P37" s="270">
        <v>0</v>
      </c>
      <c r="Q37" s="270">
        <v>0</v>
      </c>
      <c r="R37" s="270">
        <v>0</v>
      </c>
      <c r="S37" s="270">
        <v>0</v>
      </c>
      <c r="T37" s="268">
        <f t="shared" si="8"/>
        <v>0</v>
      </c>
      <c r="U37" s="199">
        <f t="shared" si="3"/>
      </c>
    </row>
    <row r="38" spans="1:21" ht="12.75" customHeight="1">
      <c r="A38" s="193" t="s">
        <v>30</v>
      </c>
      <c r="B38" s="194" t="s">
        <v>143</v>
      </c>
      <c r="C38" s="270">
        <v>0</v>
      </c>
      <c r="D38" s="268">
        <f t="shared" si="12"/>
        <v>0</v>
      </c>
      <c r="E38" s="270">
        <v>0</v>
      </c>
      <c r="F38" s="270">
        <v>0</v>
      </c>
      <c r="G38" s="270">
        <v>0</v>
      </c>
      <c r="H38" s="270"/>
      <c r="I38" s="268">
        <f t="shared" si="10"/>
        <v>0</v>
      </c>
      <c r="J38" s="268">
        <f t="shared" si="6"/>
        <v>0</v>
      </c>
      <c r="K38" s="268">
        <f t="shared" si="11"/>
        <v>0</v>
      </c>
      <c r="L38" s="270">
        <v>0</v>
      </c>
      <c r="M38" s="270">
        <v>0</v>
      </c>
      <c r="N38" s="270">
        <v>0</v>
      </c>
      <c r="O38" s="270">
        <v>0</v>
      </c>
      <c r="P38" s="270">
        <v>0</v>
      </c>
      <c r="Q38" s="270">
        <v>0</v>
      </c>
      <c r="R38" s="270">
        <v>0</v>
      </c>
      <c r="S38" s="270">
        <v>0</v>
      </c>
      <c r="T38" s="268">
        <f t="shared" si="8"/>
        <v>0</v>
      </c>
      <c r="U38" s="199">
        <f t="shared" si="3"/>
      </c>
    </row>
    <row r="39" spans="1:21" ht="12.75" customHeight="1">
      <c r="A39" s="193" t="s">
        <v>104</v>
      </c>
      <c r="B39" s="194" t="s">
        <v>142</v>
      </c>
      <c r="C39" s="270">
        <v>0</v>
      </c>
      <c r="D39" s="268">
        <f t="shared" si="12"/>
        <v>0</v>
      </c>
      <c r="E39" s="270">
        <v>0</v>
      </c>
      <c r="F39" s="270">
        <v>0</v>
      </c>
      <c r="G39" s="270">
        <v>0</v>
      </c>
      <c r="H39" s="270"/>
      <c r="I39" s="268">
        <f t="shared" si="10"/>
        <v>0</v>
      </c>
      <c r="J39" s="268">
        <f t="shared" si="6"/>
        <v>0</v>
      </c>
      <c r="K39" s="268">
        <f t="shared" si="11"/>
        <v>0</v>
      </c>
      <c r="L39" s="270">
        <v>0</v>
      </c>
      <c r="M39" s="270">
        <v>0</v>
      </c>
      <c r="N39" s="270">
        <v>0</v>
      </c>
      <c r="O39" s="270">
        <v>0</v>
      </c>
      <c r="P39" s="270">
        <v>0</v>
      </c>
      <c r="Q39" s="270">
        <v>0</v>
      </c>
      <c r="R39" s="270">
        <v>0</v>
      </c>
      <c r="S39" s="270">
        <v>0</v>
      </c>
      <c r="T39" s="268">
        <f t="shared" si="8"/>
        <v>0</v>
      </c>
      <c r="U39" s="199">
        <f t="shared" si="3"/>
      </c>
    </row>
    <row r="40" spans="1:21" ht="12.75" customHeight="1">
      <c r="A40" s="193" t="s">
        <v>101</v>
      </c>
      <c r="B40" s="194" t="s">
        <v>102</v>
      </c>
      <c r="C40" s="270">
        <v>0</v>
      </c>
      <c r="D40" s="268">
        <f t="shared" si="12"/>
        <v>0</v>
      </c>
      <c r="E40" s="270">
        <v>0</v>
      </c>
      <c r="F40" s="270">
        <v>0</v>
      </c>
      <c r="G40" s="270">
        <v>0</v>
      </c>
      <c r="H40" s="270"/>
      <c r="I40" s="268">
        <f t="shared" si="10"/>
        <v>0</v>
      </c>
      <c r="J40" s="268">
        <f t="shared" si="6"/>
        <v>0</v>
      </c>
      <c r="K40" s="268">
        <f t="shared" si="11"/>
        <v>0</v>
      </c>
      <c r="L40" s="270">
        <v>0</v>
      </c>
      <c r="M40" s="270">
        <v>0</v>
      </c>
      <c r="N40" s="270">
        <v>0</v>
      </c>
      <c r="O40" s="270">
        <v>0</v>
      </c>
      <c r="P40" s="270">
        <v>0</v>
      </c>
      <c r="Q40" s="270">
        <v>0</v>
      </c>
      <c r="R40" s="270">
        <v>0</v>
      </c>
      <c r="S40" s="270">
        <v>0</v>
      </c>
      <c r="T40" s="268">
        <f>SUM(N40:S40)</f>
        <v>0</v>
      </c>
      <c r="U40" s="199">
        <f>IF(J40&lt;&gt;0,K40/J40,"")</f>
      </c>
    </row>
    <row r="41" spans="1:21" s="171" customFormat="1" ht="15.75" customHeight="1">
      <c r="A41" s="651" t="str">
        <f>TT!C7</f>
        <v>Sơn La, ngày 02 tháng 7 năm 2021</v>
      </c>
      <c r="B41" s="652"/>
      <c r="C41" s="652"/>
      <c r="D41" s="652"/>
      <c r="E41" s="652"/>
      <c r="F41" s="184"/>
      <c r="G41" s="184"/>
      <c r="H41" s="184"/>
      <c r="I41" s="170"/>
      <c r="J41" s="170"/>
      <c r="K41" s="170"/>
      <c r="L41" s="170"/>
      <c r="M41" s="170"/>
      <c r="N41" s="647" t="str">
        <f>TT!C4</f>
        <v>Sơn La, ngày 02 tháng 7 năm 2021</v>
      </c>
      <c r="O41" s="648"/>
      <c r="P41" s="648"/>
      <c r="Q41" s="648"/>
      <c r="R41" s="648"/>
      <c r="S41" s="648"/>
      <c r="T41" s="648"/>
      <c r="U41" s="648"/>
    </row>
    <row r="42" spans="1:21" ht="19.5" customHeight="1">
      <c r="A42" s="645" t="s">
        <v>281</v>
      </c>
      <c r="B42" s="646"/>
      <c r="C42" s="646"/>
      <c r="D42" s="646"/>
      <c r="E42" s="646"/>
      <c r="F42" s="185"/>
      <c r="G42" s="185"/>
      <c r="H42" s="185"/>
      <c r="I42" s="164"/>
      <c r="J42" s="164"/>
      <c r="K42" s="164"/>
      <c r="L42" s="164"/>
      <c r="M42" s="164"/>
      <c r="N42" s="649" t="str">
        <f>TT!C5</f>
        <v>PHÓ CỤC TRƯỞNG</v>
      </c>
      <c r="O42" s="649"/>
      <c r="P42" s="649"/>
      <c r="Q42" s="649"/>
      <c r="R42" s="649"/>
      <c r="S42" s="649"/>
      <c r="T42" s="649"/>
      <c r="U42" s="649"/>
    </row>
    <row r="43" spans="1:21" ht="39.75" customHeight="1">
      <c r="A43" s="186"/>
      <c r="B43" s="186"/>
      <c r="C43" s="186"/>
      <c r="D43" s="186"/>
      <c r="E43" s="186"/>
      <c r="F43" s="162"/>
      <c r="G43" s="162"/>
      <c r="H43" s="162"/>
      <c r="I43" s="164"/>
      <c r="J43" s="164"/>
      <c r="K43" s="164"/>
      <c r="L43" s="164"/>
      <c r="M43" s="164"/>
      <c r="N43" s="164"/>
      <c r="O43" s="164"/>
      <c r="P43" s="162"/>
      <c r="Q43" s="172"/>
      <c r="R43" s="162"/>
      <c r="S43" s="164"/>
      <c r="T43" s="163"/>
      <c r="U43" s="163"/>
    </row>
    <row r="44" spans="1:21" ht="15.75" customHeight="1">
      <c r="A44" s="644" t="str">
        <f>TT!C6</f>
        <v>Nguyễn Thị Ngọc</v>
      </c>
      <c r="B44" s="644"/>
      <c r="C44" s="644"/>
      <c r="D44" s="644"/>
      <c r="E44" s="644"/>
      <c r="F44" s="173" t="s">
        <v>2</v>
      </c>
      <c r="G44" s="173"/>
      <c r="H44" s="173"/>
      <c r="I44" s="173"/>
      <c r="J44" s="173"/>
      <c r="K44" s="173"/>
      <c r="L44" s="173"/>
      <c r="M44" s="173"/>
      <c r="N44" s="650" t="str">
        <f>TT!C3</f>
        <v>Lò Anh Vĩnh</v>
      </c>
      <c r="O44" s="650"/>
      <c r="P44" s="650"/>
      <c r="Q44" s="650"/>
      <c r="R44" s="650"/>
      <c r="S44" s="650"/>
      <c r="T44" s="650"/>
      <c r="U44" s="650"/>
    </row>
    <row r="45" spans="1:21" ht="15.75">
      <c r="A45" s="173"/>
      <c r="B45" s="173"/>
      <c r="C45" s="173"/>
      <c r="D45" s="173"/>
      <c r="E45" s="174"/>
      <c r="F45" s="173"/>
      <c r="G45" s="173"/>
      <c r="H45" s="173"/>
      <c r="I45" s="173"/>
      <c r="J45" s="173"/>
      <c r="K45" s="173"/>
      <c r="L45" s="173"/>
      <c r="M45" s="173"/>
      <c r="N45" s="175"/>
      <c r="O45" s="175"/>
      <c r="P45" s="175"/>
      <c r="Q45" s="176"/>
      <c r="R45" s="175"/>
      <c r="S45" s="175"/>
      <c r="T45" s="175"/>
      <c r="U45" s="175"/>
    </row>
  </sheetData>
  <sheetProtection formatCells="0" formatColumns="0" formatRows="0" insertRows="0"/>
  <mergeCells count="35">
    <mergeCell ref="A1:D1"/>
    <mergeCell ref="E1:O1"/>
    <mergeCell ref="P1:U1"/>
    <mergeCell ref="L3:S3"/>
    <mergeCell ref="E5:E8"/>
    <mergeCell ref="A4:A8"/>
    <mergeCell ref="D4:D8"/>
    <mergeCell ref="P6:P8"/>
    <mergeCell ref="I4:I8"/>
    <mergeCell ref="L6:M7"/>
    <mergeCell ref="J5:J8"/>
    <mergeCell ref="F5:F8"/>
    <mergeCell ref="Q5:Q8"/>
    <mergeCell ref="O6:O8"/>
    <mergeCell ref="A12:B12"/>
    <mergeCell ref="B4:B8"/>
    <mergeCell ref="A9:B9"/>
    <mergeCell ref="H4:H8"/>
    <mergeCell ref="E4:F4"/>
    <mergeCell ref="A44:E44"/>
    <mergeCell ref="A42:E42"/>
    <mergeCell ref="N41:U41"/>
    <mergeCell ref="N42:U42"/>
    <mergeCell ref="N44:U44"/>
    <mergeCell ref="A41:E41"/>
    <mergeCell ref="K5:P5"/>
    <mergeCell ref="U4:U8"/>
    <mergeCell ref="T4:T8"/>
    <mergeCell ref="K6:K8"/>
    <mergeCell ref="S5:S8"/>
    <mergeCell ref="C4:C8"/>
    <mergeCell ref="G4:G8"/>
    <mergeCell ref="J4:S4"/>
    <mergeCell ref="R5:R8"/>
    <mergeCell ref="N6:N8"/>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P33"/>
  <sheetViews>
    <sheetView view="pageBreakPreview" zoomScaleSheetLayoutView="100" zoomScalePageLayoutView="0" workbookViewId="0" topLeftCell="A1">
      <selection activeCell="A2" sqref="A2:H2"/>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 min="9" max="9" width="13.375" style="0" hidden="1" customWidth="1"/>
    <col min="10" max="10" width="10.75390625" style="0" hidden="1" customWidth="1"/>
    <col min="11" max="11" width="11.375" style="0" hidden="1" customWidth="1"/>
    <col min="12" max="12" width="11.00390625" style="0" hidden="1" customWidth="1"/>
    <col min="13" max="13" width="13.375" style="0" hidden="1" customWidth="1"/>
    <col min="14" max="14" width="14.50390625" style="0" hidden="1" customWidth="1"/>
    <col min="15" max="16" width="9.00390625" style="0" hidden="1" customWidth="1"/>
  </cols>
  <sheetData>
    <row r="1" spans="1:8" s="87" customFormat="1" ht="21.75" customHeight="1">
      <c r="A1" s="952" t="s">
        <v>173</v>
      </c>
      <c r="B1" s="952"/>
      <c r="C1" s="952"/>
      <c r="D1" s="952"/>
      <c r="E1" s="952"/>
      <c r="F1" s="952"/>
      <c r="G1" s="952"/>
      <c r="H1" s="952"/>
    </row>
    <row r="2" spans="1:8" s="87" customFormat="1" ht="21.75" customHeight="1">
      <c r="A2" s="953" t="str">
        <f>TT!C8</f>
        <v>09 tháng/năm 2021</v>
      </c>
      <c r="B2" s="953"/>
      <c r="C2" s="953"/>
      <c r="D2" s="953"/>
      <c r="E2" s="953"/>
      <c r="F2" s="953"/>
      <c r="G2" s="953"/>
      <c r="H2" s="953"/>
    </row>
    <row r="3" spans="6:14" ht="21" customHeight="1">
      <c r="F3" s="954" t="s">
        <v>285</v>
      </c>
      <c r="G3" s="954"/>
      <c r="H3" s="954"/>
      <c r="I3" s="418">
        <f>I4-I6</f>
        <v>0</v>
      </c>
      <c r="J3" s="420"/>
      <c r="K3" s="418">
        <f>K4-K6</f>
        <v>0</v>
      </c>
      <c r="L3" s="418">
        <f>L4-L6</f>
        <v>0</v>
      </c>
      <c r="M3" s="420"/>
      <c r="N3" s="418">
        <f>N4-N6</f>
        <v>0</v>
      </c>
    </row>
    <row r="4" spans="1:14" ht="15.75">
      <c r="A4" s="957" t="s">
        <v>172</v>
      </c>
      <c r="B4" s="957" t="s">
        <v>171</v>
      </c>
      <c r="C4" s="955" t="s">
        <v>168</v>
      </c>
      <c r="D4" s="955"/>
      <c r="E4" s="955"/>
      <c r="F4" s="956" t="s">
        <v>169</v>
      </c>
      <c r="G4" s="956"/>
      <c r="H4" s="956"/>
      <c r="I4" s="420">
        <f>'04'!Y10</f>
        <v>1703</v>
      </c>
      <c r="J4" s="420"/>
      <c r="K4" s="420">
        <f>'04'!AA10</f>
        <v>462</v>
      </c>
      <c r="L4" s="420">
        <f>'05'!AA10</f>
        <v>217162289</v>
      </c>
      <c r="M4" s="420"/>
      <c r="N4" s="420">
        <f>'05'!AC10</f>
        <v>42630258</v>
      </c>
    </row>
    <row r="5" spans="1:16" ht="95.25" customHeight="1">
      <c r="A5" s="958"/>
      <c r="B5" s="958"/>
      <c r="C5" s="88" t="s">
        <v>166</v>
      </c>
      <c r="D5" s="97" t="s">
        <v>170</v>
      </c>
      <c r="E5" s="96" t="s">
        <v>167</v>
      </c>
      <c r="F5" s="88" t="s">
        <v>166</v>
      </c>
      <c r="G5" s="97" t="s">
        <v>170</v>
      </c>
      <c r="H5" s="96" t="s">
        <v>167</v>
      </c>
      <c r="I5" s="406" t="s">
        <v>433</v>
      </c>
      <c r="J5" s="406" t="s">
        <v>434</v>
      </c>
      <c r="K5" s="406" t="s">
        <v>435</v>
      </c>
      <c r="L5" s="406" t="s">
        <v>436</v>
      </c>
      <c r="M5" s="406" t="s">
        <v>437</v>
      </c>
      <c r="N5" s="406" t="s">
        <v>438</v>
      </c>
      <c r="P5">
        <f>300789028-300788978</f>
        <v>50</v>
      </c>
    </row>
    <row r="6" spans="1:16" ht="15.75">
      <c r="A6" s="89" t="s">
        <v>0</v>
      </c>
      <c r="B6" s="94" t="s">
        <v>89</v>
      </c>
      <c r="C6" s="151">
        <f aca="true" t="shared" si="0" ref="C6:H6">SUM(C7:C19)</f>
        <v>898</v>
      </c>
      <c r="D6" s="151">
        <f t="shared" si="0"/>
        <v>543</v>
      </c>
      <c r="E6" s="151">
        <f t="shared" si="0"/>
        <v>297</v>
      </c>
      <c r="F6" s="151">
        <f t="shared" si="0"/>
        <v>87071088</v>
      </c>
      <c r="G6" s="151">
        <f t="shared" si="0"/>
        <v>57475569</v>
      </c>
      <c r="H6" s="151">
        <f t="shared" si="0"/>
        <v>28711074</v>
      </c>
      <c r="I6" s="405">
        <f aca="true" t="shared" si="1" ref="I6:N6">C6+C20</f>
        <v>1703</v>
      </c>
      <c r="J6" s="405">
        <f t="shared" si="1"/>
        <v>873</v>
      </c>
      <c r="K6" s="405">
        <f t="shared" si="1"/>
        <v>462</v>
      </c>
      <c r="L6" s="418">
        <f t="shared" si="1"/>
        <v>217162289</v>
      </c>
      <c r="M6" s="418">
        <f t="shared" si="1"/>
        <v>106538063</v>
      </c>
      <c r="N6" s="418">
        <f t="shared" si="1"/>
        <v>42630258</v>
      </c>
      <c r="P6">
        <v>36169428</v>
      </c>
    </row>
    <row r="7" spans="1:15" ht="15.75">
      <c r="A7" s="90" t="s">
        <v>13</v>
      </c>
      <c r="B7" s="91" t="s">
        <v>31</v>
      </c>
      <c r="C7" s="180">
        <f>E7+'01'!E14</f>
        <v>188</v>
      </c>
      <c r="D7" s="181">
        <f>E7+'01'!Q14</f>
        <v>56</v>
      </c>
      <c r="E7" s="305">
        <v>27</v>
      </c>
      <c r="F7" s="180">
        <f>H7+'02'!D14</f>
        <v>2425644</v>
      </c>
      <c r="G7" s="180">
        <f>H7+'02'!Q14</f>
        <v>597569</v>
      </c>
      <c r="H7" s="305">
        <v>187890</v>
      </c>
      <c r="N7" s="407"/>
      <c r="O7" s="405"/>
    </row>
    <row r="8" spans="1:14" ht="36" customHeight="1">
      <c r="A8" s="90" t="s">
        <v>14</v>
      </c>
      <c r="B8" s="92" t="s">
        <v>33</v>
      </c>
      <c r="C8" s="180">
        <f>E8+'01'!E15</f>
        <v>11</v>
      </c>
      <c r="D8" s="181">
        <f>E8+'01'!Q15</f>
        <v>4</v>
      </c>
      <c r="E8" s="305">
        <v>0</v>
      </c>
      <c r="F8" s="180">
        <f>H8+'02'!D15</f>
        <v>673908</v>
      </c>
      <c r="G8" s="180">
        <f>H8+'02'!Q15</f>
        <v>145437</v>
      </c>
      <c r="H8" s="305">
        <v>0</v>
      </c>
      <c r="L8" s="419"/>
      <c r="M8" s="419"/>
      <c r="N8" s="419"/>
    </row>
    <row r="9" spans="1:14" ht="15.75">
      <c r="A9" s="90" t="s">
        <v>19</v>
      </c>
      <c r="B9" s="92" t="s">
        <v>141</v>
      </c>
      <c r="C9" s="180">
        <f>E9+'01'!E16</f>
        <v>3</v>
      </c>
      <c r="D9" s="181">
        <f>E9+'01'!Q16</f>
        <v>2</v>
      </c>
      <c r="E9" s="305">
        <v>0</v>
      </c>
      <c r="F9" s="180">
        <f>H9+'02'!D16</f>
        <v>88503</v>
      </c>
      <c r="G9" s="180">
        <f>H9+'02'!Q16</f>
        <v>67981</v>
      </c>
      <c r="H9" s="305">
        <v>0</v>
      </c>
      <c r="I9" s="405"/>
      <c r="J9" s="405"/>
      <c r="K9" s="405"/>
      <c r="L9" s="419"/>
      <c r="M9" s="419"/>
      <c r="N9" s="419"/>
    </row>
    <row r="10" spans="1:8" ht="15.75">
      <c r="A10" s="90" t="s">
        <v>22</v>
      </c>
      <c r="B10" s="91" t="s">
        <v>145</v>
      </c>
      <c r="C10" s="180">
        <f>E10+'01'!E17</f>
        <v>3</v>
      </c>
      <c r="D10" s="181">
        <f>E10+'01'!Q17</f>
        <v>2</v>
      </c>
      <c r="E10" s="305">
        <v>1</v>
      </c>
      <c r="F10" s="180">
        <f>H10+'02'!D17</f>
        <v>1377626</v>
      </c>
      <c r="G10" s="180">
        <f>H10+'02'!Q17</f>
        <v>1337352</v>
      </c>
      <c r="H10" s="305">
        <v>17427</v>
      </c>
    </row>
    <row r="11" spans="1:8" ht="25.5">
      <c r="A11" s="90" t="s">
        <v>23</v>
      </c>
      <c r="B11" s="93" t="s">
        <v>144</v>
      </c>
      <c r="C11" s="180">
        <f>E11+'01'!E18</f>
        <v>4</v>
      </c>
      <c r="D11" s="181">
        <f>E11+'01'!Q18</f>
        <v>3</v>
      </c>
      <c r="E11" s="305">
        <v>1</v>
      </c>
      <c r="F11" s="180">
        <f>H11+'02'!D18</f>
        <v>1623155</v>
      </c>
      <c r="G11" s="180">
        <f>H11+'02'!Q18</f>
        <v>1424752</v>
      </c>
      <c r="H11" s="305">
        <v>74190</v>
      </c>
    </row>
    <row r="12" spans="1:8" ht="15.75">
      <c r="A12" s="90" t="s">
        <v>24</v>
      </c>
      <c r="B12" s="91" t="s">
        <v>128</v>
      </c>
      <c r="C12" s="180">
        <f>E12+'01'!E19</f>
        <v>610</v>
      </c>
      <c r="D12" s="181">
        <f>E12+'01'!Q19</f>
        <v>459</v>
      </c>
      <c r="E12" s="305">
        <v>259</v>
      </c>
      <c r="F12" s="180">
        <f>H12+'02'!D19</f>
        <v>55985626</v>
      </c>
      <c r="G12" s="180">
        <f>H12+'02'!Q19</f>
        <v>52063585</v>
      </c>
      <c r="H12" s="305">
        <v>28397480</v>
      </c>
    </row>
    <row r="13" spans="1:8" ht="15.75">
      <c r="A13" s="90" t="s">
        <v>25</v>
      </c>
      <c r="B13" s="91" t="s">
        <v>129</v>
      </c>
      <c r="C13" s="180">
        <f>E13+'01'!E20</f>
        <v>1</v>
      </c>
      <c r="D13" s="181">
        <f>E13+'01'!Q20</f>
        <v>0</v>
      </c>
      <c r="E13" s="305">
        <v>0</v>
      </c>
      <c r="F13" s="180">
        <f>H13+'02'!D20</f>
        <v>558100</v>
      </c>
      <c r="G13" s="180">
        <f>H13+'02'!Q20</f>
        <v>0</v>
      </c>
      <c r="H13" s="305">
        <v>0</v>
      </c>
    </row>
    <row r="14" spans="1:8" ht="15.75">
      <c r="A14" s="90" t="s">
        <v>26</v>
      </c>
      <c r="B14" s="91" t="s">
        <v>32</v>
      </c>
      <c r="C14" s="180">
        <f>E14+'01'!E21</f>
        <v>63</v>
      </c>
      <c r="D14" s="181">
        <f>E14+'01'!Q21</f>
        <v>17</v>
      </c>
      <c r="E14" s="305">
        <v>9</v>
      </c>
      <c r="F14" s="180">
        <f>H14+'02'!D21</f>
        <v>899449</v>
      </c>
      <c r="G14" s="180">
        <f>H14+'02'!Q21</f>
        <v>142877</v>
      </c>
      <c r="H14" s="305">
        <v>34087</v>
      </c>
    </row>
    <row r="15" spans="1:8" ht="15.75">
      <c r="A15" s="90" t="s">
        <v>27</v>
      </c>
      <c r="B15" s="91" t="s">
        <v>34</v>
      </c>
      <c r="C15" s="180">
        <f>E15+'01'!E22</f>
        <v>0</v>
      </c>
      <c r="D15" s="181">
        <f>E15+'01'!Q22</f>
        <v>0</v>
      </c>
      <c r="E15" s="305"/>
      <c r="F15" s="180">
        <f>H15+'02'!D22</f>
        <v>0</v>
      </c>
      <c r="G15" s="180">
        <f>H15+'02'!Q22</f>
        <v>0</v>
      </c>
      <c r="H15" s="305">
        <v>0</v>
      </c>
    </row>
    <row r="16" spans="1:8" ht="15.75">
      <c r="A16" s="90" t="s">
        <v>29</v>
      </c>
      <c r="B16" s="91" t="s">
        <v>35</v>
      </c>
      <c r="C16" s="180">
        <f>E16+'01'!E23</f>
        <v>15</v>
      </c>
      <c r="D16" s="181">
        <f>E16+'01'!Q23</f>
        <v>0</v>
      </c>
      <c r="E16" s="305"/>
      <c r="F16" s="180">
        <f>H16+'02'!D23</f>
        <v>23439077</v>
      </c>
      <c r="G16" s="180">
        <f>H16+'02'!Q23</f>
        <v>1696016</v>
      </c>
      <c r="H16" s="305">
        <v>0</v>
      </c>
    </row>
    <row r="17" spans="1:8" ht="15.75">
      <c r="A17" s="90" t="s">
        <v>30</v>
      </c>
      <c r="B17" s="91" t="s">
        <v>143</v>
      </c>
      <c r="C17" s="180">
        <f>E17+'01'!E24</f>
        <v>0</v>
      </c>
      <c r="D17" s="181">
        <f>E17+'01'!Q24</f>
        <v>0</v>
      </c>
      <c r="E17" s="305"/>
      <c r="F17" s="180">
        <f>H17+'02'!D24</f>
        <v>0</v>
      </c>
      <c r="G17" s="180">
        <f>H17+'02'!Q24</f>
        <v>0</v>
      </c>
      <c r="H17" s="305">
        <v>0</v>
      </c>
    </row>
    <row r="18" spans="1:8" ht="15.75">
      <c r="A18" s="90" t="s">
        <v>104</v>
      </c>
      <c r="B18" s="91" t="s">
        <v>142</v>
      </c>
      <c r="C18" s="180">
        <f>E18+'01'!E25</f>
        <v>0</v>
      </c>
      <c r="D18" s="181">
        <f>E18+'01'!Q25</f>
        <v>0</v>
      </c>
      <c r="E18" s="305"/>
      <c r="F18" s="180">
        <f>H18+'02'!D25</f>
        <v>0</v>
      </c>
      <c r="G18" s="180">
        <f>H18+'02'!Q25</f>
        <v>0</v>
      </c>
      <c r="H18" s="305">
        <v>0</v>
      </c>
    </row>
    <row r="19" spans="1:8" ht="15.75">
      <c r="A19" s="90" t="s">
        <v>101</v>
      </c>
      <c r="B19" s="91" t="s">
        <v>102</v>
      </c>
      <c r="C19" s="180">
        <f>E19+'01'!E26</f>
        <v>0</v>
      </c>
      <c r="D19" s="181">
        <f>E19+'01'!Q26</f>
        <v>0</v>
      </c>
      <c r="E19" s="305"/>
      <c r="F19" s="180">
        <f>H19+'02'!D26</f>
        <v>0</v>
      </c>
      <c r="G19" s="180">
        <f>H19+'02'!Q26</f>
        <v>0</v>
      </c>
      <c r="H19" s="305">
        <v>0</v>
      </c>
    </row>
    <row r="20" spans="1:8" ht="15.75">
      <c r="A20" s="89" t="s">
        <v>1</v>
      </c>
      <c r="B20" s="95" t="s">
        <v>90</v>
      </c>
      <c r="C20" s="151">
        <f aca="true" t="shared" si="2" ref="C20:H20">SUM(C21:C33)</f>
        <v>805</v>
      </c>
      <c r="D20" s="151">
        <f t="shared" si="2"/>
        <v>330</v>
      </c>
      <c r="E20" s="151">
        <f t="shared" si="2"/>
        <v>165</v>
      </c>
      <c r="F20" s="151">
        <f t="shared" si="2"/>
        <v>130091201</v>
      </c>
      <c r="G20" s="151">
        <f t="shared" si="2"/>
        <v>49062494</v>
      </c>
      <c r="H20" s="151">
        <f t="shared" si="2"/>
        <v>13919184</v>
      </c>
    </row>
    <row r="21" spans="1:8" ht="15.75">
      <c r="A21" s="90" t="s">
        <v>13</v>
      </c>
      <c r="B21" s="91" t="s">
        <v>31</v>
      </c>
      <c r="C21" s="180">
        <f>E21+'01'!E28</f>
        <v>434</v>
      </c>
      <c r="D21" s="181">
        <f>E21+'01'!Q28</f>
        <v>106</v>
      </c>
      <c r="E21" s="305">
        <v>41</v>
      </c>
      <c r="F21" s="180">
        <f>H21+'02'!D28</f>
        <v>73461988</v>
      </c>
      <c r="G21" s="180">
        <f>H21+'02'!Q28</f>
        <v>22338000</v>
      </c>
      <c r="H21" s="305">
        <v>4964014</v>
      </c>
    </row>
    <row r="22" spans="1:8" ht="15.75">
      <c r="A22" s="90" t="s">
        <v>14</v>
      </c>
      <c r="B22" s="92" t="s">
        <v>33</v>
      </c>
      <c r="C22" s="180">
        <f>E22+'01'!E29</f>
        <v>11</v>
      </c>
      <c r="D22" s="181">
        <f>E22+'01'!Q29</f>
        <v>4</v>
      </c>
      <c r="E22" s="305">
        <v>1</v>
      </c>
      <c r="F22" s="180">
        <f>H22+'02'!D29</f>
        <v>12477699</v>
      </c>
      <c r="G22" s="180">
        <f>H22+'02'!Q29</f>
        <v>5432598</v>
      </c>
      <c r="H22" s="305">
        <v>1262710</v>
      </c>
    </row>
    <row r="23" spans="1:8" ht="15.75">
      <c r="A23" s="90" t="s">
        <v>19</v>
      </c>
      <c r="B23" s="92" t="s">
        <v>141</v>
      </c>
      <c r="C23" s="180">
        <f>E23+'01'!E30</f>
        <v>23</v>
      </c>
      <c r="D23" s="181">
        <f>E23+'01'!Q30</f>
        <v>4</v>
      </c>
      <c r="E23" s="305">
        <v>0</v>
      </c>
      <c r="F23" s="180">
        <f>H23+'02'!D30</f>
        <v>14659313</v>
      </c>
      <c r="G23" s="180">
        <f>H23+'02'!Q30</f>
        <v>253668</v>
      </c>
      <c r="H23" s="305">
        <v>0</v>
      </c>
    </row>
    <row r="24" spans="1:8" ht="15.75">
      <c r="A24" s="90" t="s">
        <v>22</v>
      </c>
      <c r="B24" s="91" t="s">
        <v>145</v>
      </c>
      <c r="C24" s="180">
        <f>E24+'01'!E31</f>
        <v>3</v>
      </c>
      <c r="D24" s="181">
        <f>E24+'01'!Q31</f>
        <v>3</v>
      </c>
      <c r="E24" s="305">
        <v>2</v>
      </c>
      <c r="F24" s="180">
        <f>H24+'02'!D31</f>
        <v>263000</v>
      </c>
      <c r="G24" s="180">
        <f>H24+'02'!Q31</f>
        <v>193535</v>
      </c>
      <c r="H24" s="305">
        <v>120000</v>
      </c>
    </row>
    <row r="25" spans="1:8" ht="25.5">
      <c r="A25" s="90" t="s">
        <v>23</v>
      </c>
      <c r="B25" s="93" t="s">
        <v>144</v>
      </c>
      <c r="C25" s="180">
        <f>E25+'01'!E32</f>
        <v>0</v>
      </c>
      <c r="D25" s="181">
        <f>E25+'01'!Q32</f>
        <v>0</v>
      </c>
      <c r="E25" s="305"/>
      <c r="F25" s="180">
        <f>H25+'02'!D32</f>
        <v>0</v>
      </c>
      <c r="G25" s="180">
        <f>H25+'02'!Q32</f>
        <v>0</v>
      </c>
      <c r="H25" s="305">
        <v>0</v>
      </c>
    </row>
    <row r="26" spans="1:8" ht="15.75">
      <c r="A26" s="90" t="s">
        <v>24</v>
      </c>
      <c r="B26" s="91" t="s">
        <v>128</v>
      </c>
      <c r="C26" s="180">
        <f>E26+'01'!E33</f>
        <v>195</v>
      </c>
      <c r="D26" s="181">
        <f>E26+'01'!Q33</f>
        <v>169</v>
      </c>
      <c r="E26" s="305">
        <v>100</v>
      </c>
      <c r="F26" s="180">
        <f>H26+'02'!D33</f>
        <v>20147635</v>
      </c>
      <c r="G26" s="180">
        <f>H26+'02'!Q33</f>
        <v>17995881</v>
      </c>
      <c r="H26" s="305">
        <v>6754319</v>
      </c>
    </row>
    <row r="27" spans="1:8" ht="15.75">
      <c r="A27" s="90" t="s">
        <v>25</v>
      </c>
      <c r="B27" s="91" t="s">
        <v>129</v>
      </c>
      <c r="C27" s="180">
        <f>E27+'01'!E34</f>
        <v>0</v>
      </c>
      <c r="D27" s="181">
        <f>E27+'01'!Q34</f>
        <v>0</v>
      </c>
      <c r="E27" s="305">
        <v>0</v>
      </c>
      <c r="F27" s="180">
        <f>H27+'02'!D34</f>
        <v>0</v>
      </c>
      <c r="G27" s="180">
        <f>H27+'02'!Q34</f>
        <v>0</v>
      </c>
      <c r="H27" s="305">
        <v>0</v>
      </c>
    </row>
    <row r="28" spans="1:8" ht="15.75">
      <c r="A28" s="90" t="s">
        <v>26</v>
      </c>
      <c r="B28" s="91" t="s">
        <v>32</v>
      </c>
      <c r="C28" s="180">
        <f>E28+'01'!E35</f>
        <v>129</v>
      </c>
      <c r="D28" s="181">
        <f>E28+'01'!Q35</f>
        <v>39</v>
      </c>
      <c r="E28" s="305">
        <v>17</v>
      </c>
      <c r="F28" s="180">
        <f>H28+'02'!D35</f>
        <v>7333746</v>
      </c>
      <c r="G28" s="180">
        <f>H28+'02'!Q35</f>
        <v>2149766</v>
      </c>
      <c r="H28" s="305">
        <v>238700</v>
      </c>
    </row>
    <row r="29" spans="1:8" ht="15.75">
      <c r="A29" s="90" t="s">
        <v>27</v>
      </c>
      <c r="B29" s="91" t="s">
        <v>34</v>
      </c>
      <c r="C29" s="180">
        <f>E29+'01'!E36</f>
        <v>10</v>
      </c>
      <c r="D29" s="181">
        <f>E29+'01'!Q36</f>
        <v>5</v>
      </c>
      <c r="E29" s="305">
        <v>4</v>
      </c>
      <c r="F29" s="180">
        <f>H29+'02'!D36</f>
        <v>1747820</v>
      </c>
      <c r="G29" s="180">
        <f>H29+'02'!Q36</f>
        <v>699046</v>
      </c>
      <c r="H29" s="305">
        <v>579441</v>
      </c>
    </row>
    <row r="30" spans="1:8" ht="15.75">
      <c r="A30" s="90" t="s">
        <v>29</v>
      </c>
      <c r="B30" s="91" t="s">
        <v>35</v>
      </c>
      <c r="C30" s="180">
        <f>E30+'01'!E37</f>
        <v>0</v>
      </c>
      <c r="D30" s="181">
        <f>E30+'01'!Q37</f>
        <v>0</v>
      </c>
      <c r="E30" s="305"/>
      <c r="F30" s="180">
        <f>H30+'02'!D37</f>
        <v>0</v>
      </c>
      <c r="G30" s="180">
        <f>H30+'02'!Q37</f>
        <v>0</v>
      </c>
      <c r="H30" s="305"/>
    </row>
    <row r="31" spans="1:8" ht="15.75">
      <c r="A31" s="90" t="s">
        <v>30</v>
      </c>
      <c r="B31" s="91" t="s">
        <v>143</v>
      </c>
      <c r="C31" s="180">
        <f>E31+'01'!E38</f>
        <v>0</v>
      </c>
      <c r="D31" s="181">
        <f>E31+'01'!Q38</f>
        <v>0</v>
      </c>
      <c r="E31" s="305"/>
      <c r="F31" s="180">
        <f>H31+'02'!D38</f>
        <v>0</v>
      </c>
      <c r="G31" s="180">
        <f>H31+'02'!Q38</f>
        <v>0</v>
      </c>
      <c r="H31" s="305"/>
    </row>
    <row r="32" spans="1:8" ht="15.75">
      <c r="A32" s="90" t="s">
        <v>104</v>
      </c>
      <c r="B32" s="91" t="s">
        <v>142</v>
      </c>
      <c r="C32" s="180">
        <f>E32+'01'!E39</f>
        <v>0</v>
      </c>
      <c r="D32" s="181">
        <f>E32+'01'!Q39</f>
        <v>0</v>
      </c>
      <c r="E32" s="305"/>
      <c r="F32" s="180">
        <f>H32+'02'!D39</f>
        <v>0</v>
      </c>
      <c r="G32" s="180">
        <f>H32+'02'!Q39</f>
        <v>0</v>
      </c>
      <c r="H32" s="305"/>
    </row>
    <row r="33" spans="1:8" ht="15.75">
      <c r="A33" s="90" t="s">
        <v>101</v>
      </c>
      <c r="B33" s="91" t="s">
        <v>102</v>
      </c>
      <c r="C33" s="180">
        <f>E33+'01'!E40</f>
        <v>0</v>
      </c>
      <c r="D33" s="181">
        <f>E33+'01'!Q40</f>
        <v>0</v>
      </c>
      <c r="E33" s="305"/>
      <c r="F33" s="180">
        <f>H33+'02'!D40</f>
        <v>0</v>
      </c>
      <c r="G33" s="180">
        <f>H33+'02'!Q40</f>
        <v>0</v>
      </c>
      <c r="H33" s="305"/>
    </row>
  </sheetData>
  <sheetProtection formatCells="0" formatColumns="0" formatRows="0" insertColumns="0" insertRows="0"/>
  <mergeCells count="7">
    <mergeCell ref="A1:H1"/>
    <mergeCell ref="A2:H2"/>
    <mergeCell ref="F3:H3"/>
    <mergeCell ref="C4:E4"/>
    <mergeCell ref="F4:H4"/>
    <mergeCell ref="A4:A5"/>
    <mergeCell ref="B4:B5"/>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I37"/>
  <sheetViews>
    <sheetView view="pageBreakPreview" zoomScaleNormal="90" zoomScaleSheetLayoutView="100" zoomScalePageLayoutView="0" workbookViewId="0" topLeftCell="B1">
      <selection activeCell="E17" sqref="E1:U16384"/>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hidden="1" customWidth="1"/>
    <col min="6" max="11" width="9.00390625" style="3" hidden="1" customWidth="1"/>
    <col min="12" max="21" width="0" style="3" hidden="1" customWidth="1"/>
    <col min="22" max="16384" width="9.00390625" style="3" customWidth="1"/>
  </cols>
  <sheetData>
    <row r="1" spans="1:4" s="9" customFormat="1" ht="60" customHeight="1">
      <c r="A1" s="663" t="s">
        <v>99</v>
      </c>
      <c r="B1" s="664"/>
      <c r="C1" s="664"/>
      <c r="D1" s="664"/>
    </row>
    <row r="2" spans="1:4" s="10" customFormat="1" ht="18.75" customHeight="1">
      <c r="A2" s="665" t="s">
        <v>20</v>
      </c>
      <c r="B2" s="666"/>
      <c r="C2" s="19" t="s">
        <v>88</v>
      </c>
      <c r="D2" s="19" t="s">
        <v>91</v>
      </c>
    </row>
    <row r="3" spans="1:9" s="2" customFormat="1" ht="18" customHeight="1">
      <c r="A3" s="21" t="s">
        <v>13</v>
      </c>
      <c r="B3" s="22" t="s">
        <v>87</v>
      </c>
      <c r="C3" s="201">
        <f>C4+C5+C7+C8+C9+C11</f>
        <v>10</v>
      </c>
      <c r="D3" s="201">
        <f>D4+D5+D6+D7+D8+D10+D11</f>
        <v>41</v>
      </c>
      <c r="E3" s="348">
        <f>C3+D3</f>
        <v>51</v>
      </c>
      <c r="F3" s="348">
        <f>'01'!M13</f>
        <v>10</v>
      </c>
      <c r="G3" s="348">
        <f>'01'!M27</f>
        <v>41</v>
      </c>
      <c r="H3" s="348">
        <f>F3+G3</f>
        <v>51</v>
      </c>
      <c r="I3" s="348">
        <f>E3-H3</f>
        <v>0</v>
      </c>
    </row>
    <row r="4" spans="1:9" s="2" customFormat="1" ht="18" customHeight="1">
      <c r="A4" s="20" t="s">
        <v>15</v>
      </c>
      <c r="B4" s="23" t="s">
        <v>305</v>
      </c>
      <c r="C4" s="202">
        <v>3</v>
      </c>
      <c r="D4" s="202">
        <v>1</v>
      </c>
      <c r="E4" s="348"/>
      <c r="F4" s="348"/>
      <c r="G4" s="348"/>
      <c r="H4" s="348"/>
      <c r="I4" s="348"/>
    </row>
    <row r="5" spans="1:9" s="2" customFormat="1" ht="18" customHeight="1">
      <c r="A5" s="20" t="s">
        <v>16</v>
      </c>
      <c r="B5" s="23" t="s">
        <v>306</v>
      </c>
      <c r="C5" s="202">
        <v>0</v>
      </c>
      <c r="D5" s="202">
        <v>1</v>
      </c>
      <c r="E5" s="348"/>
      <c r="F5" s="348"/>
      <c r="G5" s="348"/>
      <c r="H5" s="348"/>
      <c r="I5" s="348"/>
    </row>
    <row r="6" spans="1:9" s="2" customFormat="1" ht="18" customHeight="1">
      <c r="A6" s="20" t="s">
        <v>41</v>
      </c>
      <c r="B6" s="23" t="s">
        <v>307</v>
      </c>
      <c r="C6" s="203"/>
      <c r="D6" s="202">
        <v>35</v>
      </c>
      <c r="E6" s="348"/>
      <c r="F6" s="348"/>
      <c r="G6" s="348"/>
      <c r="H6" s="348"/>
      <c r="I6" s="348"/>
    </row>
    <row r="7" spans="1:9" s="2" customFormat="1" ht="18" customHeight="1">
      <c r="A7" s="20" t="s">
        <v>43</v>
      </c>
      <c r="B7" s="23" t="s">
        <v>308</v>
      </c>
      <c r="C7" s="202">
        <v>4</v>
      </c>
      <c r="D7" s="202">
        <v>4</v>
      </c>
      <c r="E7" s="348"/>
      <c r="F7" s="348"/>
      <c r="G7" s="348"/>
      <c r="H7" s="348"/>
      <c r="I7" s="348"/>
    </row>
    <row r="8" spans="1:9" s="2" customFormat="1" ht="18" customHeight="1">
      <c r="A8" s="20" t="s">
        <v>44</v>
      </c>
      <c r="B8" s="23" t="s">
        <v>309</v>
      </c>
      <c r="C8" s="202"/>
      <c r="D8" s="202"/>
      <c r="E8" s="348"/>
      <c r="F8" s="348"/>
      <c r="G8" s="348"/>
      <c r="H8" s="348"/>
      <c r="I8" s="348"/>
    </row>
    <row r="9" spans="1:9" s="2" customFormat="1" ht="18" customHeight="1">
      <c r="A9" s="20" t="s">
        <v>77</v>
      </c>
      <c r="B9" s="23" t="s">
        <v>310</v>
      </c>
      <c r="C9" s="202">
        <v>3</v>
      </c>
      <c r="D9" s="203"/>
      <c r="E9" s="348"/>
      <c r="F9" s="348"/>
      <c r="G9" s="348"/>
      <c r="H9" s="348"/>
      <c r="I9" s="348"/>
    </row>
    <row r="10" spans="1:9" s="2" customFormat="1" ht="18" customHeight="1">
      <c r="A10" s="20" t="s">
        <v>80</v>
      </c>
      <c r="B10" s="23" t="s">
        <v>311</v>
      </c>
      <c r="C10" s="203"/>
      <c r="D10" s="202"/>
      <c r="E10" s="348"/>
      <c r="F10" s="348"/>
      <c r="G10" s="348"/>
      <c r="H10" s="348"/>
      <c r="I10" s="348"/>
    </row>
    <row r="11" spans="1:9" s="2" customFormat="1" ht="18" customHeight="1">
      <c r="A11" s="20" t="s">
        <v>83</v>
      </c>
      <c r="B11" s="23" t="s">
        <v>312</v>
      </c>
      <c r="C11" s="202"/>
      <c r="D11" s="202"/>
      <c r="E11" s="348"/>
      <c r="F11" s="348"/>
      <c r="G11" s="348"/>
      <c r="H11" s="348"/>
      <c r="I11" s="348"/>
    </row>
    <row r="12" spans="1:9" ht="18" customHeight="1">
      <c r="A12" s="21" t="s">
        <v>14</v>
      </c>
      <c r="B12" s="22" t="s">
        <v>46</v>
      </c>
      <c r="C12" s="204">
        <v>1</v>
      </c>
      <c r="D12" s="204">
        <f>SUM(D13:D15)</f>
        <v>2</v>
      </c>
      <c r="E12" s="348">
        <f>C12+D12</f>
        <v>3</v>
      </c>
      <c r="F12" s="348">
        <f>'[1]01'!P13</f>
        <v>1</v>
      </c>
      <c r="G12" s="348">
        <f>'[1]01'!P27</f>
        <v>2</v>
      </c>
      <c r="H12" s="348">
        <f>F12+G12</f>
        <v>3</v>
      </c>
      <c r="I12" s="348">
        <f>E12-H12</f>
        <v>0</v>
      </c>
    </row>
    <row r="13" spans="1:9" ht="18" customHeight="1">
      <c r="A13" s="20" t="s">
        <v>17</v>
      </c>
      <c r="B13" s="24" t="s">
        <v>45</v>
      </c>
      <c r="C13" s="205"/>
      <c r="D13" s="202"/>
      <c r="E13" s="348"/>
      <c r="F13" s="348"/>
      <c r="G13" s="348"/>
      <c r="H13" s="348"/>
      <c r="I13" s="348"/>
    </row>
    <row r="14" spans="1:9" ht="18" customHeight="1">
      <c r="A14" s="20" t="s">
        <v>18</v>
      </c>
      <c r="B14" s="24" t="s">
        <v>86</v>
      </c>
      <c r="C14" s="205"/>
      <c r="D14" s="202"/>
      <c r="E14" s="348"/>
      <c r="F14" s="348"/>
      <c r="G14" s="348"/>
      <c r="H14" s="348"/>
      <c r="I14" s="348"/>
    </row>
    <row r="15" spans="1:9" s="2" customFormat="1" ht="18" customHeight="1">
      <c r="A15" s="20" t="s">
        <v>111</v>
      </c>
      <c r="B15" s="23" t="s">
        <v>109</v>
      </c>
      <c r="C15" s="202">
        <v>1</v>
      </c>
      <c r="D15" s="202">
        <v>2</v>
      </c>
      <c r="E15" s="348"/>
      <c r="F15" s="348"/>
      <c r="G15" s="348"/>
      <c r="H15" s="348"/>
      <c r="I15" s="348"/>
    </row>
    <row r="16" spans="1:9" ht="18" customHeight="1">
      <c r="A16" s="21" t="s">
        <v>19</v>
      </c>
      <c r="B16" s="22" t="s">
        <v>84</v>
      </c>
      <c r="C16" s="204">
        <f>C17+C18+C20+C21+C22+C23+C25</f>
        <v>1</v>
      </c>
      <c r="D16" s="423">
        <f>SUM(D17:D25)</f>
        <v>2</v>
      </c>
      <c r="E16" s="348">
        <f>C16+D16</f>
        <v>3</v>
      </c>
      <c r="F16" s="348">
        <f>'01'!O13+'01'!R13</f>
        <v>1</v>
      </c>
      <c r="G16" s="348">
        <f>'01'!O27+'01'!R27</f>
        <v>2</v>
      </c>
      <c r="H16" s="348">
        <f>F16+G16</f>
        <v>3</v>
      </c>
      <c r="I16" s="348">
        <f>E16-H16</f>
        <v>0</v>
      </c>
    </row>
    <row r="17" spans="1:9" s="2" customFormat="1" ht="18" customHeight="1">
      <c r="A17" s="20" t="s">
        <v>47</v>
      </c>
      <c r="B17" s="23" t="s">
        <v>66</v>
      </c>
      <c r="C17" s="202"/>
      <c r="D17" s="202"/>
      <c r="E17" s="348"/>
      <c r="F17" s="348"/>
      <c r="G17" s="348"/>
      <c r="H17" s="348"/>
      <c r="I17" s="348"/>
    </row>
    <row r="18" spans="1:9" s="2" customFormat="1" ht="18" customHeight="1">
      <c r="A18" s="20" t="s">
        <v>48</v>
      </c>
      <c r="B18" s="23" t="s">
        <v>67</v>
      </c>
      <c r="C18" s="202"/>
      <c r="D18" s="202"/>
      <c r="E18" s="348"/>
      <c r="F18" s="348"/>
      <c r="G18" s="348"/>
      <c r="H18" s="348"/>
      <c r="I18" s="348"/>
    </row>
    <row r="19" spans="1:9" s="2" customFormat="1" ht="18" customHeight="1">
      <c r="A19" s="20" t="s">
        <v>92</v>
      </c>
      <c r="B19" s="23" t="s">
        <v>79</v>
      </c>
      <c r="C19" s="203"/>
      <c r="D19" s="202">
        <v>1</v>
      </c>
      <c r="E19" s="348"/>
      <c r="F19" s="348"/>
      <c r="G19" s="348"/>
      <c r="H19" s="348"/>
      <c r="I19" s="348"/>
    </row>
    <row r="20" spans="1:9" s="16" customFormat="1" ht="18" customHeight="1">
      <c r="A20" s="20" t="s">
        <v>93</v>
      </c>
      <c r="B20" s="23" t="s">
        <v>68</v>
      </c>
      <c r="C20" s="202">
        <v>1</v>
      </c>
      <c r="D20" s="202">
        <v>1</v>
      </c>
      <c r="E20" s="348"/>
      <c r="F20" s="348"/>
      <c r="G20" s="348"/>
      <c r="H20" s="348"/>
      <c r="I20" s="348"/>
    </row>
    <row r="21" spans="1:9" s="2" customFormat="1" ht="18" customHeight="1">
      <c r="A21" s="20" t="s">
        <v>112</v>
      </c>
      <c r="B21" s="23" t="s">
        <v>69</v>
      </c>
      <c r="C21" s="202"/>
      <c r="D21" s="202"/>
      <c r="E21" s="348"/>
      <c r="F21" s="348"/>
      <c r="G21" s="348"/>
      <c r="H21" s="348"/>
      <c r="I21" s="348"/>
    </row>
    <row r="22" spans="1:9" s="2" customFormat="1" ht="18" customHeight="1">
      <c r="A22" s="20" t="s">
        <v>113</v>
      </c>
      <c r="B22" s="23" t="s">
        <v>70</v>
      </c>
      <c r="C22" s="202"/>
      <c r="D22" s="202"/>
      <c r="E22" s="348"/>
      <c r="F22" s="348"/>
      <c r="G22" s="348"/>
      <c r="H22" s="348"/>
      <c r="I22" s="348"/>
    </row>
    <row r="23" spans="1:9" s="2" customFormat="1" ht="18" customHeight="1">
      <c r="A23" s="20" t="s">
        <v>114</v>
      </c>
      <c r="B23" s="23" t="s">
        <v>71</v>
      </c>
      <c r="C23" s="202"/>
      <c r="D23" s="202"/>
      <c r="E23" s="348"/>
      <c r="F23" s="348"/>
      <c r="G23" s="348"/>
      <c r="H23" s="348"/>
      <c r="I23" s="348"/>
    </row>
    <row r="24" spans="1:9" s="2" customFormat="1" ht="18" customHeight="1">
      <c r="A24" s="20" t="s">
        <v>115</v>
      </c>
      <c r="B24" s="23" t="s">
        <v>78</v>
      </c>
      <c r="C24" s="203"/>
      <c r="D24" s="202"/>
      <c r="E24" s="348"/>
      <c r="F24" s="348"/>
      <c r="G24" s="348"/>
      <c r="H24" s="348"/>
      <c r="I24" s="348"/>
    </row>
    <row r="25" spans="1:9" s="16" customFormat="1" ht="18" customHeight="1">
      <c r="A25" s="20" t="s">
        <v>116</v>
      </c>
      <c r="B25" s="23" t="s">
        <v>72</v>
      </c>
      <c r="C25" s="202"/>
      <c r="D25" s="202"/>
      <c r="E25" s="348"/>
      <c r="F25" s="348"/>
      <c r="G25" s="348"/>
      <c r="H25" s="348"/>
      <c r="I25" s="348"/>
    </row>
    <row r="26" spans="1:9" s="13" customFormat="1" ht="18" customHeight="1">
      <c r="A26" s="21" t="s">
        <v>22</v>
      </c>
      <c r="B26" s="22" t="s">
        <v>85</v>
      </c>
      <c r="C26" s="204">
        <f>C27+C28</f>
        <v>1</v>
      </c>
      <c r="D26" s="204">
        <f>D27+D28</f>
        <v>1</v>
      </c>
      <c r="E26" s="348">
        <f>C26+D26</f>
        <v>2</v>
      </c>
      <c r="F26" s="348">
        <f>'01'!S13</f>
        <v>1</v>
      </c>
      <c r="G26" s="348">
        <f>'01'!S27</f>
        <v>1</v>
      </c>
      <c r="H26" s="348">
        <f>F26+G26</f>
        <v>2</v>
      </c>
      <c r="I26" s="348">
        <f>E26-H26</f>
        <v>0</v>
      </c>
    </row>
    <row r="27" spans="1:9" s="14" customFormat="1" ht="18" customHeight="1">
      <c r="A27" s="20" t="s">
        <v>49</v>
      </c>
      <c r="B27" s="23" t="s">
        <v>73</v>
      </c>
      <c r="C27" s="202">
        <v>1</v>
      </c>
      <c r="D27" s="202">
        <v>1</v>
      </c>
      <c r="E27" s="348"/>
      <c r="F27" s="348"/>
      <c r="G27" s="348"/>
      <c r="H27" s="348"/>
      <c r="I27" s="348"/>
    </row>
    <row r="28" spans="1:9" s="15" customFormat="1" ht="18" customHeight="1">
      <c r="A28" s="20" t="s">
        <v>50</v>
      </c>
      <c r="B28" s="23" t="s">
        <v>74</v>
      </c>
      <c r="C28" s="202">
        <v>0</v>
      </c>
      <c r="D28" s="202"/>
      <c r="E28" s="348"/>
      <c r="F28" s="348"/>
      <c r="G28" s="348"/>
      <c r="H28" s="348"/>
      <c r="I28" s="348"/>
    </row>
    <row r="29" spans="1:9" s="2" customFormat="1" ht="18" customHeight="1">
      <c r="A29" s="32" t="s">
        <v>23</v>
      </c>
      <c r="B29" s="33" t="s">
        <v>110</v>
      </c>
      <c r="C29" s="204">
        <f>SUM(C30:C33)</f>
        <v>246</v>
      </c>
      <c r="D29" s="204">
        <f>SUM(D30:D33)</f>
        <v>165</v>
      </c>
      <c r="E29" s="348">
        <f>C29+D29</f>
        <v>411</v>
      </c>
      <c r="F29" s="348">
        <f>'01'!Q13</f>
        <v>246</v>
      </c>
      <c r="G29" s="348">
        <f>'01'!Q27</f>
        <v>165</v>
      </c>
      <c r="H29" s="348">
        <f>F29+G29</f>
        <v>411</v>
      </c>
      <c r="I29" s="348">
        <f>E29-H29</f>
        <v>0</v>
      </c>
    </row>
    <row r="30" spans="1:9" s="2" customFormat="1" ht="18" customHeight="1">
      <c r="A30" s="30" t="s">
        <v>76</v>
      </c>
      <c r="B30" s="31" t="s">
        <v>63</v>
      </c>
      <c r="C30" s="204">
        <v>242</v>
      </c>
      <c r="D30" s="202">
        <v>163</v>
      </c>
      <c r="E30" s="348">
        <f>C30+D30</f>
        <v>405</v>
      </c>
      <c r="F30" s="348"/>
      <c r="G30" s="348"/>
      <c r="H30" s="348"/>
      <c r="I30" s="348"/>
    </row>
    <row r="31" spans="1:9" s="17" customFormat="1" ht="18" customHeight="1">
      <c r="A31" s="30" t="s">
        <v>51</v>
      </c>
      <c r="B31" s="31" t="s">
        <v>64</v>
      </c>
      <c r="C31" s="204">
        <v>0</v>
      </c>
      <c r="D31" s="202"/>
      <c r="E31" s="348">
        <f>C31+D31</f>
        <v>0</v>
      </c>
      <c r="F31" s="348"/>
      <c r="G31" s="348"/>
      <c r="H31" s="348"/>
      <c r="I31" s="348"/>
    </row>
    <row r="32" spans="1:9" s="17" customFormat="1" ht="18" customHeight="1">
      <c r="A32" s="30" t="s">
        <v>52</v>
      </c>
      <c r="B32" s="31" t="s">
        <v>65</v>
      </c>
      <c r="C32" s="204">
        <v>4</v>
      </c>
      <c r="D32" s="202">
        <v>2</v>
      </c>
      <c r="E32" s="348">
        <f>C32+D32</f>
        <v>6</v>
      </c>
      <c r="F32" s="348"/>
      <c r="G32" s="348"/>
      <c r="H32" s="348"/>
      <c r="I32" s="348"/>
    </row>
    <row r="33" spans="1:9" s="18" customFormat="1" ht="18" customHeight="1">
      <c r="A33" s="30" t="s">
        <v>117</v>
      </c>
      <c r="B33" s="31" t="s">
        <v>130</v>
      </c>
      <c r="C33" s="272"/>
      <c r="D33" s="273"/>
      <c r="E33" s="348"/>
      <c r="F33" s="348"/>
      <c r="G33" s="348"/>
      <c r="H33" s="348"/>
      <c r="I33" s="348"/>
    </row>
    <row r="34" spans="1:9" s="18" customFormat="1" ht="18" customHeight="1">
      <c r="A34" s="32" t="s">
        <v>24</v>
      </c>
      <c r="B34" s="33" t="s">
        <v>135</v>
      </c>
      <c r="C34" s="204">
        <v>303</v>
      </c>
      <c r="D34" s="202">
        <v>160</v>
      </c>
      <c r="E34" s="348">
        <f>C34+D34</f>
        <v>463</v>
      </c>
      <c r="F34" s="348">
        <f>'[1]01'!Q13</f>
        <v>277</v>
      </c>
      <c r="G34" s="348">
        <f>'[1]01'!Q27</f>
        <v>152</v>
      </c>
      <c r="H34" s="348">
        <f>F34+G34</f>
        <v>429</v>
      </c>
      <c r="I34" s="348">
        <f>E34-H34</f>
        <v>34</v>
      </c>
    </row>
    <row r="35" spans="1:4" s="18" customFormat="1" ht="42" customHeight="1">
      <c r="A35" s="667" t="s">
        <v>140</v>
      </c>
      <c r="B35" s="667"/>
      <c r="C35" s="667"/>
      <c r="D35" s="667"/>
    </row>
    <row r="36" spans="1:4" ht="15.75">
      <c r="A36" s="349"/>
      <c r="B36" s="349"/>
      <c r="C36" s="350"/>
      <c r="D36" s="352"/>
    </row>
    <row r="37" ht="15.75">
      <c r="D37" s="351"/>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AW45"/>
  <sheetViews>
    <sheetView view="pageBreakPreview" zoomScale="85" zoomScaleSheetLayoutView="85" zoomScalePageLayoutView="0" workbookViewId="0" topLeftCell="A33">
      <selection activeCell="N41" sqref="N41:U41"/>
    </sheetView>
  </sheetViews>
  <sheetFormatPr defaultColWidth="9.00390625" defaultRowHeight="15.75"/>
  <cols>
    <col min="1" max="1" width="3.75390625" style="4" customWidth="1"/>
    <col min="2" max="2" width="26.50390625" style="4" customWidth="1"/>
    <col min="3" max="3" width="10.625" style="4" customWidth="1"/>
    <col min="4" max="4" width="9.875" style="4" customWidth="1"/>
    <col min="5" max="5" width="9.25390625" style="4" bestFit="1" customWidth="1"/>
    <col min="6" max="6" width="9.25390625" style="4" customWidth="1"/>
    <col min="7" max="7" width="6.25390625" style="4" customWidth="1"/>
    <col min="8" max="10" width="10.625" style="4" customWidth="1"/>
    <col min="11" max="11" width="9.875" style="4" customWidth="1"/>
    <col min="12" max="12" width="9.375" style="4" customWidth="1"/>
    <col min="13" max="13" width="7.625" style="8" customWidth="1"/>
    <col min="14" max="14" width="10.00390625" style="8" bestFit="1" customWidth="1"/>
    <col min="15" max="15" width="7.75390625" style="8" customWidth="1"/>
    <col min="16" max="16" width="7.25390625" style="8" customWidth="1"/>
    <col min="17" max="17" width="10.375" style="8" customWidth="1"/>
    <col min="18" max="18" width="7.00390625" style="8" customWidth="1"/>
    <col min="19" max="19" width="7.875" style="8" customWidth="1"/>
    <col min="20" max="20" width="9.375" style="8" customWidth="1"/>
    <col min="21" max="21" width="7.375" style="8" customWidth="1"/>
    <col min="22" max="24" width="0" style="408" hidden="1" customWidth="1"/>
    <col min="25" max="16384" width="9.00390625" style="4" customWidth="1"/>
  </cols>
  <sheetData>
    <row r="1" spans="1:22" s="117" customFormat="1" ht="51.75" customHeight="1">
      <c r="A1" s="689" t="s">
        <v>477</v>
      </c>
      <c r="B1" s="689"/>
      <c r="C1" s="689"/>
      <c r="D1" s="689"/>
      <c r="E1" s="690" t="s">
        <v>459</v>
      </c>
      <c r="F1" s="690"/>
      <c r="G1" s="690"/>
      <c r="H1" s="690"/>
      <c r="I1" s="690"/>
      <c r="J1" s="690"/>
      <c r="K1" s="690"/>
      <c r="L1" s="690"/>
      <c r="M1" s="690"/>
      <c r="N1" s="690"/>
      <c r="O1" s="690"/>
      <c r="P1" s="691" t="str">
        <f>'[2]Thông tin'!C2</f>
        <v>Đơn vị  báo cáo: CỤC THADS TỈNH SƠN LA
Đơn vị nhận báo cáo: TỔNG CỤC THADS</v>
      </c>
      <c r="Q1" s="691"/>
      <c r="R1" s="691"/>
      <c r="S1" s="691"/>
      <c r="T1" s="691"/>
      <c r="U1" s="691"/>
      <c r="V1" s="470"/>
    </row>
    <row r="2" spans="1:22" s="117" customFormat="1" ht="18" customHeight="1">
      <c r="A2" s="600"/>
      <c r="B2" s="600"/>
      <c r="C2" s="602"/>
      <c r="D2" s="602"/>
      <c r="E2" s="615"/>
      <c r="F2" s="615"/>
      <c r="G2" s="615"/>
      <c r="H2" s="692" t="str">
        <f>TT!C8</f>
        <v>09 tháng/năm 2021</v>
      </c>
      <c r="I2" s="692"/>
      <c r="J2" s="692"/>
      <c r="K2" s="692"/>
      <c r="L2" s="615"/>
      <c r="M2" s="615"/>
      <c r="N2" s="615"/>
      <c r="O2" s="615"/>
      <c r="P2" s="603"/>
      <c r="Q2" s="603"/>
      <c r="R2" s="603"/>
      <c r="S2" s="603"/>
      <c r="T2" s="603"/>
      <c r="U2" s="604"/>
      <c r="V2" s="470"/>
    </row>
    <row r="3" spans="1:22" s="117" customFormat="1" ht="14.25" customHeight="1">
      <c r="A3" s="461"/>
      <c r="B3" s="461"/>
      <c r="C3" s="461"/>
      <c r="D3" s="461"/>
      <c r="E3" s="461"/>
      <c r="F3" s="462"/>
      <c r="G3" s="462"/>
      <c r="H3" s="462"/>
      <c r="I3" s="462"/>
      <c r="J3" s="462"/>
      <c r="K3" s="462"/>
      <c r="L3" s="462"/>
      <c r="M3" s="462"/>
      <c r="N3" s="462"/>
      <c r="O3" s="462"/>
      <c r="P3" s="695" t="s">
        <v>161</v>
      </c>
      <c r="Q3" s="695"/>
      <c r="R3" s="695"/>
      <c r="S3" s="695"/>
      <c r="T3" s="695"/>
      <c r="U3" s="695"/>
      <c r="V3" s="460"/>
    </row>
    <row r="4" spans="1:24" s="11" customFormat="1" ht="15.75" customHeight="1">
      <c r="A4" s="668" t="s">
        <v>136</v>
      </c>
      <c r="B4" s="668" t="s">
        <v>157</v>
      </c>
      <c r="C4" s="671" t="s">
        <v>134</v>
      </c>
      <c r="D4" s="671" t="s">
        <v>4</v>
      </c>
      <c r="E4" s="671"/>
      <c r="F4" s="671" t="s">
        <v>36</v>
      </c>
      <c r="G4" s="674" t="s">
        <v>158</v>
      </c>
      <c r="H4" s="671" t="s">
        <v>37</v>
      </c>
      <c r="I4" s="696" t="s">
        <v>4</v>
      </c>
      <c r="J4" s="697"/>
      <c r="K4" s="697"/>
      <c r="L4" s="697"/>
      <c r="M4" s="697"/>
      <c r="N4" s="697"/>
      <c r="O4" s="697"/>
      <c r="P4" s="697"/>
      <c r="Q4" s="697"/>
      <c r="R4" s="697"/>
      <c r="S4" s="697"/>
      <c r="T4" s="675" t="s">
        <v>103</v>
      </c>
      <c r="U4" s="693" t="s">
        <v>160</v>
      </c>
      <c r="V4" s="409"/>
      <c r="W4" s="409"/>
      <c r="X4" s="409"/>
    </row>
    <row r="5" spans="1:24" s="12" customFormat="1" ht="15.75" customHeight="1">
      <c r="A5" s="669"/>
      <c r="B5" s="669"/>
      <c r="C5" s="671"/>
      <c r="D5" s="671" t="s">
        <v>137</v>
      </c>
      <c r="E5" s="671" t="s">
        <v>62</v>
      </c>
      <c r="F5" s="671"/>
      <c r="G5" s="674"/>
      <c r="H5" s="671"/>
      <c r="I5" s="671" t="s">
        <v>61</v>
      </c>
      <c r="J5" s="671" t="s">
        <v>4</v>
      </c>
      <c r="K5" s="671"/>
      <c r="L5" s="671"/>
      <c r="M5" s="671"/>
      <c r="N5" s="671"/>
      <c r="O5" s="671"/>
      <c r="P5" s="671"/>
      <c r="Q5" s="674" t="s">
        <v>139</v>
      </c>
      <c r="R5" s="671" t="s">
        <v>148</v>
      </c>
      <c r="S5" s="698" t="s">
        <v>81</v>
      </c>
      <c r="T5" s="676"/>
      <c r="U5" s="694"/>
      <c r="V5" s="410"/>
      <c r="W5" s="410"/>
      <c r="X5" s="410"/>
    </row>
    <row r="6" spans="1:24" s="11" customFormat="1" ht="15.75" customHeight="1">
      <c r="A6" s="669"/>
      <c r="B6" s="669"/>
      <c r="C6" s="671"/>
      <c r="D6" s="671"/>
      <c r="E6" s="671"/>
      <c r="F6" s="671"/>
      <c r="G6" s="674"/>
      <c r="H6" s="671"/>
      <c r="I6" s="671"/>
      <c r="J6" s="671" t="s">
        <v>96</v>
      </c>
      <c r="K6" s="671" t="s">
        <v>4</v>
      </c>
      <c r="L6" s="671"/>
      <c r="M6" s="671"/>
      <c r="N6" s="671" t="s">
        <v>42</v>
      </c>
      <c r="O6" s="671" t="s">
        <v>147</v>
      </c>
      <c r="P6" s="671" t="s">
        <v>46</v>
      </c>
      <c r="Q6" s="674"/>
      <c r="R6" s="671"/>
      <c r="S6" s="698"/>
      <c r="T6" s="676"/>
      <c r="U6" s="694"/>
      <c r="V6" s="409"/>
      <c r="W6" s="409"/>
      <c r="X6" s="409"/>
    </row>
    <row r="7" spans="1:24" s="11" customFormat="1" ht="15.75" customHeight="1">
      <c r="A7" s="669"/>
      <c r="B7" s="669"/>
      <c r="C7" s="671"/>
      <c r="D7" s="671"/>
      <c r="E7" s="671"/>
      <c r="F7" s="671"/>
      <c r="G7" s="674"/>
      <c r="H7" s="671"/>
      <c r="I7" s="671"/>
      <c r="J7" s="671"/>
      <c r="K7" s="671"/>
      <c r="L7" s="671"/>
      <c r="M7" s="671"/>
      <c r="N7" s="671"/>
      <c r="O7" s="671"/>
      <c r="P7" s="671"/>
      <c r="Q7" s="674"/>
      <c r="R7" s="671"/>
      <c r="S7" s="698"/>
      <c r="T7" s="676"/>
      <c r="U7" s="694"/>
      <c r="V7" s="409"/>
      <c r="W7" s="409"/>
      <c r="X7" s="409"/>
    </row>
    <row r="8" spans="1:24" s="11" customFormat="1" ht="57" customHeight="1">
      <c r="A8" s="670"/>
      <c r="B8" s="670"/>
      <c r="C8" s="671"/>
      <c r="D8" s="671"/>
      <c r="E8" s="671"/>
      <c r="F8" s="671"/>
      <c r="G8" s="674"/>
      <c r="H8" s="671"/>
      <c r="I8" s="671"/>
      <c r="J8" s="671"/>
      <c r="K8" s="59" t="s">
        <v>39</v>
      </c>
      <c r="L8" s="59" t="s">
        <v>138</v>
      </c>
      <c r="M8" s="59" t="s">
        <v>156</v>
      </c>
      <c r="N8" s="671"/>
      <c r="O8" s="671"/>
      <c r="P8" s="671"/>
      <c r="Q8" s="674"/>
      <c r="R8" s="671"/>
      <c r="S8" s="698"/>
      <c r="T8" s="677"/>
      <c r="U8" s="694"/>
      <c r="V8" s="409"/>
      <c r="W8" s="411"/>
      <c r="X8" s="409"/>
    </row>
    <row r="9" spans="1:21" ht="18" customHeight="1">
      <c r="A9" s="678" t="s">
        <v>3</v>
      </c>
      <c r="B9" s="679"/>
      <c r="C9" s="190" t="s">
        <v>13</v>
      </c>
      <c r="D9" s="190" t="s">
        <v>14</v>
      </c>
      <c r="E9" s="190" t="s">
        <v>19</v>
      </c>
      <c r="F9" s="190" t="s">
        <v>22</v>
      </c>
      <c r="G9" s="190" t="s">
        <v>23</v>
      </c>
      <c r="H9" s="190" t="s">
        <v>24</v>
      </c>
      <c r="I9" s="190" t="s">
        <v>25</v>
      </c>
      <c r="J9" s="190" t="s">
        <v>26</v>
      </c>
      <c r="K9" s="190" t="s">
        <v>27</v>
      </c>
      <c r="L9" s="190" t="s">
        <v>29</v>
      </c>
      <c r="M9" s="190" t="s">
        <v>30</v>
      </c>
      <c r="N9" s="190" t="s">
        <v>104</v>
      </c>
      <c r="O9" s="190" t="s">
        <v>101</v>
      </c>
      <c r="P9" s="190" t="s">
        <v>105</v>
      </c>
      <c r="Q9" s="190" t="s">
        <v>106</v>
      </c>
      <c r="R9" s="190" t="s">
        <v>107</v>
      </c>
      <c r="S9" s="190" t="s">
        <v>118</v>
      </c>
      <c r="T9" s="190" t="s">
        <v>131</v>
      </c>
      <c r="U9" s="190" t="s">
        <v>133</v>
      </c>
    </row>
    <row r="10" spans="1:49" s="589" customFormat="1" ht="18" customHeight="1" hidden="1">
      <c r="A10" s="583"/>
      <c r="B10" s="584"/>
      <c r="C10" s="585">
        <f>C11-C12</f>
        <v>0</v>
      </c>
      <c r="D10" s="585">
        <f aca="true" t="shared" si="0" ref="D10:T10">D11-D12</f>
        <v>0</v>
      </c>
      <c r="E10" s="585">
        <f t="shared" si="0"/>
        <v>0</v>
      </c>
      <c r="F10" s="585">
        <f t="shared" si="0"/>
        <v>0</v>
      </c>
      <c r="G10" s="585">
        <f>G11-G12</f>
        <v>0</v>
      </c>
      <c r="H10" s="585">
        <f t="shared" si="0"/>
        <v>0</v>
      </c>
      <c r="I10" s="585">
        <f t="shared" si="0"/>
        <v>0</v>
      </c>
      <c r="J10" s="585">
        <f t="shared" si="0"/>
        <v>0</v>
      </c>
      <c r="K10" s="585">
        <f t="shared" si="0"/>
        <v>0</v>
      </c>
      <c r="L10" s="585">
        <f t="shared" si="0"/>
        <v>0</v>
      </c>
      <c r="M10" s="585">
        <f t="shared" si="0"/>
        <v>0</v>
      </c>
      <c r="N10" s="585">
        <f t="shared" si="0"/>
        <v>0</v>
      </c>
      <c r="O10" s="585">
        <f t="shared" si="0"/>
        <v>0</v>
      </c>
      <c r="P10" s="585">
        <f t="shared" si="0"/>
        <v>0</v>
      </c>
      <c r="Q10" s="585">
        <f t="shared" si="0"/>
        <v>0</v>
      </c>
      <c r="R10" s="585">
        <f t="shared" si="0"/>
        <v>0</v>
      </c>
      <c r="S10" s="585">
        <f t="shared" si="0"/>
        <v>0</v>
      </c>
      <c r="T10" s="585">
        <f t="shared" si="0"/>
        <v>0</v>
      </c>
      <c r="U10" s="586"/>
      <c r="V10" s="486"/>
      <c r="W10" s="587"/>
      <c r="X10" s="588"/>
      <c r="Y10" s="588"/>
      <c r="Z10" s="588"/>
      <c r="AA10" s="588"/>
      <c r="AB10" s="588"/>
      <c r="AC10" s="588"/>
      <c r="AD10" s="588"/>
      <c r="AE10" s="588"/>
      <c r="AF10" s="588"/>
      <c r="AG10" s="588"/>
      <c r="AH10" s="588"/>
      <c r="AI10" s="588"/>
      <c r="AJ10" s="588"/>
      <c r="AK10" s="588"/>
      <c r="AL10" s="588"/>
      <c r="AM10" s="588"/>
      <c r="AN10" s="588"/>
      <c r="AO10" s="588"/>
      <c r="AP10" s="588"/>
      <c r="AQ10" s="588"/>
      <c r="AR10" s="588"/>
      <c r="AS10" s="588"/>
      <c r="AT10" s="588"/>
      <c r="AU10" s="588"/>
      <c r="AV10" s="588"/>
      <c r="AW10" s="588"/>
    </row>
    <row r="11" spans="1:49" s="595" customFormat="1" ht="15" customHeight="1" hidden="1">
      <c r="A11" s="590"/>
      <c r="B11" s="591"/>
      <c r="C11" s="585">
        <f>'05'!C10</f>
        <v>281120738</v>
      </c>
      <c r="D11" s="585">
        <f>'05'!D10</f>
        <v>174532031</v>
      </c>
      <c r="E11" s="585">
        <f>'05'!E10</f>
        <v>106588707</v>
      </c>
      <c r="F11" s="585">
        <f>'05'!F10</f>
        <v>28207938</v>
      </c>
      <c r="G11" s="585">
        <f>'05'!G10</f>
        <v>709319</v>
      </c>
      <c r="H11" s="585">
        <f>'05'!H10</f>
        <v>252203481</v>
      </c>
      <c r="I11" s="585">
        <f>'05'!I10</f>
        <v>188199326</v>
      </c>
      <c r="J11" s="585">
        <f>'05'!J10</f>
        <v>50808320</v>
      </c>
      <c r="K11" s="585">
        <f>'05'!K10</f>
        <v>34240887</v>
      </c>
      <c r="L11" s="585">
        <f>'05'!L10</f>
        <v>16359846</v>
      </c>
      <c r="M11" s="585">
        <f>'05'!M10</f>
        <v>207587</v>
      </c>
      <c r="N11" s="585">
        <f>'05'!N10</f>
        <v>135062736</v>
      </c>
      <c r="O11" s="585">
        <f>'05'!O10</f>
        <v>98050</v>
      </c>
      <c r="P11" s="585">
        <f>'05'!P10</f>
        <v>2230220</v>
      </c>
      <c r="Q11" s="585">
        <f>'05'!Q10</f>
        <v>63907805</v>
      </c>
      <c r="R11" s="585">
        <f>'05'!R10</f>
        <v>96050</v>
      </c>
      <c r="S11" s="585">
        <f>'05'!S10</f>
        <v>300</v>
      </c>
      <c r="T11" s="585">
        <f>'05'!T10</f>
        <v>201395161</v>
      </c>
      <c r="U11" s="586"/>
      <c r="V11" s="592"/>
      <c r="W11" s="593"/>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row>
    <row r="12" spans="1:24" s="331" customFormat="1" ht="15" customHeight="1">
      <c r="A12" s="687" t="s">
        <v>10</v>
      </c>
      <c r="B12" s="688"/>
      <c r="C12" s="329">
        <f>C13+C27</f>
        <v>281120738</v>
      </c>
      <c r="D12" s="329">
        <f aca="true" t="shared" si="1" ref="D12:T12">D13+D27</f>
        <v>174532031</v>
      </c>
      <c r="E12" s="329">
        <f t="shared" si="1"/>
        <v>106588707</v>
      </c>
      <c r="F12" s="329">
        <f t="shared" si="1"/>
        <v>28207938</v>
      </c>
      <c r="G12" s="329">
        <f t="shared" si="1"/>
        <v>709319</v>
      </c>
      <c r="H12" s="329">
        <f t="shared" si="1"/>
        <v>252203481</v>
      </c>
      <c r="I12" s="329">
        <f t="shared" si="1"/>
        <v>188199326</v>
      </c>
      <c r="J12" s="329">
        <f t="shared" si="1"/>
        <v>50808320</v>
      </c>
      <c r="K12" s="329">
        <f t="shared" si="1"/>
        <v>34240887</v>
      </c>
      <c r="L12" s="329">
        <f t="shared" si="1"/>
        <v>16359846</v>
      </c>
      <c r="M12" s="329">
        <f t="shared" si="1"/>
        <v>207587</v>
      </c>
      <c r="N12" s="329">
        <f t="shared" si="1"/>
        <v>135062736</v>
      </c>
      <c r="O12" s="329">
        <f t="shared" si="1"/>
        <v>98050</v>
      </c>
      <c r="P12" s="329">
        <f t="shared" si="1"/>
        <v>2230220</v>
      </c>
      <c r="Q12" s="329">
        <f t="shared" si="1"/>
        <v>63907805</v>
      </c>
      <c r="R12" s="329">
        <f t="shared" si="1"/>
        <v>96050</v>
      </c>
      <c r="S12" s="329">
        <f t="shared" si="1"/>
        <v>300</v>
      </c>
      <c r="T12" s="329">
        <f t="shared" si="1"/>
        <v>201395161</v>
      </c>
      <c r="U12" s="330">
        <f>IF(I12&lt;&gt;0,J12/I12,"")</f>
        <v>0.2699707861865563</v>
      </c>
      <c r="V12" s="412">
        <f>H12</f>
        <v>252203481</v>
      </c>
      <c r="W12" s="412">
        <f>C12-F12-G12</f>
        <v>252203481</v>
      </c>
      <c r="X12" s="412">
        <f>V12-W12</f>
        <v>0</v>
      </c>
    </row>
    <row r="13" spans="1:24" s="49" customFormat="1" ht="15.75" customHeight="1">
      <c r="A13" s="332" t="s">
        <v>0</v>
      </c>
      <c r="B13" s="333" t="s">
        <v>89</v>
      </c>
      <c r="C13" s="329">
        <f>SUM(C14:C26)</f>
        <v>77732547</v>
      </c>
      <c r="D13" s="329">
        <f aca="true" t="shared" si="2" ref="D13:T13">SUM(D14:D26)</f>
        <v>58360014</v>
      </c>
      <c r="E13" s="329">
        <f t="shared" si="2"/>
        <v>19372533</v>
      </c>
      <c r="F13" s="329">
        <f t="shared" si="2"/>
        <v>548175</v>
      </c>
      <c r="G13" s="329">
        <f t="shared" si="2"/>
        <v>0</v>
      </c>
      <c r="H13" s="329">
        <f t="shared" si="2"/>
        <v>77184372</v>
      </c>
      <c r="I13" s="329">
        <f t="shared" si="2"/>
        <v>48413527</v>
      </c>
      <c r="J13" s="329">
        <f t="shared" si="2"/>
        <v>22428808</v>
      </c>
      <c r="K13" s="329">
        <f t="shared" si="2"/>
        <v>17715080</v>
      </c>
      <c r="L13" s="329">
        <f t="shared" si="2"/>
        <v>4506141</v>
      </c>
      <c r="M13" s="329">
        <f t="shared" si="2"/>
        <v>207587</v>
      </c>
      <c r="N13" s="329">
        <f t="shared" si="2"/>
        <v>25983631</v>
      </c>
      <c r="O13" s="329">
        <f t="shared" si="2"/>
        <v>0</v>
      </c>
      <c r="P13" s="329">
        <f t="shared" si="2"/>
        <v>1088</v>
      </c>
      <c r="Q13" s="329">
        <f t="shared" si="2"/>
        <v>28764495</v>
      </c>
      <c r="R13" s="329">
        <f t="shared" si="2"/>
        <v>6050</v>
      </c>
      <c r="S13" s="329">
        <f t="shared" si="2"/>
        <v>300</v>
      </c>
      <c r="T13" s="329">
        <f t="shared" si="2"/>
        <v>54755564</v>
      </c>
      <c r="U13" s="334">
        <f aca="true" t="shared" si="3" ref="U13:U40">IF(I13&lt;&gt;0,J13/I13,"")</f>
        <v>0.4632756460813111</v>
      </c>
      <c r="V13" s="412">
        <f aca="true" t="shared" si="4" ref="V13:V40">H13</f>
        <v>77184372</v>
      </c>
      <c r="W13" s="412">
        <f aca="true" t="shared" si="5" ref="W13:W40">C13-F13-G13</f>
        <v>77184372</v>
      </c>
      <c r="X13" s="412">
        <f aca="true" t="shared" si="6" ref="X13:X40">V13-W13</f>
        <v>0</v>
      </c>
    </row>
    <row r="14" spans="1:24" s="49" customFormat="1" ht="15.75" customHeight="1">
      <c r="A14" s="47" t="s">
        <v>13</v>
      </c>
      <c r="B14" s="48" t="s">
        <v>31</v>
      </c>
      <c r="C14" s="335">
        <f>D14+E14</f>
        <v>5101576</v>
      </c>
      <c r="D14" s="336">
        <v>2237754</v>
      </c>
      <c r="E14" s="336">
        <v>2863822</v>
      </c>
      <c r="F14" s="336">
        <v>121135</v>
      </c>
      <c r="G14" s="336"/>
      <c r="H14" s="335">
        <f>I14+Q14+R14+S14</f>
        <v>4980440</v>
      </c>
      <c r="I14" s="335">
        <f>J14+N14+O14+P14</f>
        <v>4564411</v>
      </c>
      <c r="J14" s="337">
        <f>K14+L14+M14</f>
        <v>2606434</v>
      </c>
      <c r="K14" s="336">
        <v>2391046</v>
      </c>
      <c r="L14" s="336">
        <v>215388</v>
      </c>
      <c r="M14" s="336"/>
      <c r="N14" s="336">
        <v>1957977</v>
      </c>
      <c r="O14" s="336"/>
      <c r="P14" s="336"/>
      <c r="Q14" s="336">
        <v>409679</v>
      </c>
      <c r="R14" s="336">
        <v>6050</v>
      </c>
      <c r="S14" s="336">
        <v>300</v>
      </c>
      <c r="T14" s="335">
        <f>SUM(N14:S14)</f>
        <v>2374006</v>
      </c>
      <c r="U14" s="334">
        <f t="shared" si="3"/>
        <v>0.5710340282678312</v>
      </c>
      <c r="V14" s="412">
        <f t="shared" si="4"/>
        <v>4980440</v>
      </c>
      <c r="W14" s="412">
        <f t="shared" si="5"/>
        <v>4980441</v>
      </c>
      <c r="X14" s="412">
        <f t="shared" si="6"/>
        <v>-1</v>
      </c>
    </row>
    <row r="15" spans="1:24" s="49" customFormat="1" ht="15.75" customHeight="1">
      <c r="A15" s="47" t="s">
        <v>14</v>
      </c>
      <c r="B15" s="159" t="s">
        <v>33</v>
      </c>
      <c r="C15" s="335">
        <f aca="true" t="shared" si="7" ref="C15:C40">D15+E15</f>
        <v>1044857</v>
      </c>
      <c r="D15" s="336">
        <v>673908</v>
      </c>
      <c r="E15" s="336">
        <v>370949</v>
      </c>
      <c r="F15" s="336">
        <v>1700</v>
      </c>
      <c r="G15" s="336"/>
      <c r="H15" s="335">
        <f aca="true" t="shared" si="8" ref="H15:H26">I15+Q15+R15+S15</f>
        <v>1043157</v>
      </c>
      <c r="I15" s="335">
        <f aca="true" t="shared" si="9" ref="I15:I40">J15+N15+O15+P15</f>
        <v>897720</v>
      </c>
      <c r="J15" s="337">
        <f aca="true" t="shared" si="10" ref="J15:J26">K15+L15+M15</f>
        <v>178064</v>
      </c>
      <c r="K15" s="336">
        <v>178064</v>
      </c>
      <c r="L15" s="336"/>
      <c r="M15" s="336"/>
      <c r="N15" s="336">
        <v>719656</v>
      </c>
      <c r="O15" s="336"/>
      <c r="P15" s="336"/>
      <c r="Q15" s="336">
        <v>145437</v>
      </c>
      <c r="R15" s="336"/>
      <c r="S15" s="336"/>
      <c r="T15" s="335">
        <f aca="true" t="shared" si="11" ref="T15:T26">SUM(N15:S15)</f>
        <v>865093</v>
      </c>
      <c r="U15" s="334">
        <f t="shared" si="3"/>
        <v>0.19835137904914674</v>
      </c>
      <c r="V15" s="412">
        <f t="shared" si="4"/>
        <v>1043157</v>
      </c>
      <c r="W15" s="412">
        <f t="shared" si="5"/>
        <v>1043157</v>
      </c>
      <c r="X15" s="412">
        <f t="shared" si="6"/>
        <v>0</v>
      </c>
    </row>
    <row r="16" spans="1:24" s="49" customFormat="1" ht="15.75" customHeight="1">
      <c r="A16" s="47" t="s">
        <v>19</v>
      </c>
      <c r="B16" s="160" t="s">
        <v>141</v>
      </c>
      <c r="C16" s="335">
        <f t="shared" si="7"/>
        <v>147748</v>
      </c>
      <c r="D16" s="336">
        <v>88503</v>
      </c>
      <c r="E16" s="336">
        <v>59245</v>
      </c>
      <c r="F16" s="336">
        <v>0</v>
      </c>
      <c r="G16" s="336"/>
      <c r="H16" s="335">
        <f t="shared" si="8"/>
        <v>147748</v>
      </c>
      <c r="I16" s="335">
        <f t="shared" si="9"/>
        <v>79767</v>
      </c>
      <c r="J16" s="337">
        <f t="shared" si="10"/>
        <v>30809</v>
      </c>
      <c r="K16" s="336">
        <v>30809</v>
      </c>
      <c r="L16" s="336"/>
      <c r="M16" s="336"/>
      <c r="N16" s="336">
        <v>48958</v>
      </c>
      <c r="O16" s="336"/>
      <c r="P16" s="336"/>
      <c r="Q16" s="336">
        <v>67981</v>
      </c>
      <c r="R16" s="336"/>
      <c r="S16" s="336"/>
      <c r="T16" s="335">
        <f t="shared" si="11"/>
        <v>116939</v>
      </c>
      <c r="U16" s="334">
        <f t="shared" si="3"/>
        <v>0.3862374164754849</v>
      </c>
      <c r="V16" s="412">
        <f t="shared" si="4"/>
        <v>147748</v>
      </c>
      <c r="W16" s="412">
        <f t="shared" si="5"/>
        <v>147748</v>
      </c>
      <c r="X16" s="412">
        <f t="shared" si="6"/>
        <v>0</v>
      </c>
    </row>
    <row r="17" spans="1:24" s="49" customFormat="1" ht="15.75" customHeight="1">
      <c r="A17" s="47" t="s">
        <v>22</v>
      </c>
      <c r="B17" s="48" t="s">
        <v>145</v>
      </c>
      <c r="C17" s="335">
        <f t="shared" si="7"/>
        <v>4621683</v>
      </c>
      <c r="D17" s="336">
        <v>1360199</v>
      </c>
      <c r="E17" s="336">
        <v>3261484</v>
      </c>
      <c r="F17" s="336">
        <v>0</v>
      </c>
      <c r="G17" s="336"/>
      <c r="H17" s="335">
        <f t="shared" si="8"/>
        <v>4621683</v>
      </c>
      <c r="I17" s="335">
        <f t="shared" si="9"/>
        <v>3301758</v>
      </c>
      <c r="J17" s="337">
        <f t="shared" si="10"/>
        <v>3269292</v>
      </c>
      <c r="K17" s="336">
        <v>3263484</v>
      </c>
      <c r="L17" s="336"/>
      <c r="M17" s="336">
        <v>5808</v>
      </c>
      <c r="N17" s="336">
        <v>32466</v>
      </c>
      <c r="O17" s="336"/>
      <c r="P17" s="336"/>
      <c r="Q17" s="336">
        <v>1319925</v>
      </c>
      <c r="R17" s="336"/>
      <c r="S17" s="336"/>
      <c r="T17" s="335">
        <f t="shared" si="11"/>
        <v>1352391</v>
      </c>
      <c r="U17" s="334">
        <f t="shared" si="3"/>
        <v>0.9901670564590137</v>
      </c>
      <c r="V17" s="412">
        <f t="shared" si="4"/>
        <v>4621683</v>
      </c>
      <c r="W17" s="412">
        <f t="shared" si="5"/>
        <v>4621683</v>
      </c>
      <c r="X17" s="412">
        <f t="shared" si="6"/>
        <v>0</v>
      </c>
    </row>
    <row r="18" spans="1:24" s="49" customFormat="1" ht="15.75" customHeight="1">
      <c r="A18" s="47" t="s">
        <v>23</v>
      </c>
      <c r="B18" s="51" t="s">
        <v>144</v>
      </c>
      <c r="C18" s="335">
        <f t="shared" si="7"/>
        <v>1548965</v>
      </c>
      <c r="D18" s="336">
        <v>1548965</v>
      </c>
      <c r="E18" s="336"/>
      <c r="F18" s="336"/>
      <c r="G18" s="336"/>
      <c r="H18" s="335">
        <f t="shared" si="8"/>
        <v>1548965</v>
      </c>
      <c r="I18" s="335">
        <f t="shared" si="9"/>
        <v>198403</v>
      </c>
      <c r="J18" s="337">
        <f>K18+L18+M18</f>
        <v>9000</v>
      </c>
      <c r="K18" s="336">
        <v>9000</v>
      </c>
      <c r="L18" s="336"/>
      <c r="M18" s="336"/>
      <c r="N18" s="336">
        <v>189403</v>
      </c>
      <c r="O18" s="336"/>
      <c r="P18" s="336"/>
      <c r="Q18" s="336">
        <v>1350562</v>
      </c>
      <c r="R18" s="336"/>
      <c r="S18" s="336"/>
      <c r="T18" s="335">
        <f t="shared" si="11"/>
        <v>1539965</v>
      </c>
      <c r="U18" s="334">
        <f t="shared" si="3"/>
        <v>0.045362217305181876</v>
      </c>
      <c r="V18" s="412">
        <f t="shared" si="4"/>
        <v>1548965</v>
      </c>
      <c r="W18" s="412">
        <f t="shared" si="5"/>
        <v>1548965</v>
      </c>
      <c r="X18" s="412">
        <f t="shared" si="6"/>
        <v>0</v>
      </c>
    </row>
    <row r="19" spans="1:24" s="49" customFormat="1" ht="15.75" customHeight="1">
      <c r="A19" s="47" t="s">
        <v>24</v>
      </c>
      <c r="B19" s="48" t="s">
        <v>128</v>
      </c>
      <c r="C19" s="335">
        <f t="shared" si="7"/>
        <v>39219924</v>
      </c>
      <c r="D19" s="338">
        <v>27588146</v>
      </c>
      <c r="E19" s="336">
        <v>11631778</v>
      </c>
      <c r="F19" s="336">
        <v>425340</v>
      </c>
      <c r="G19" s="336"/>
      <c r="H19" s="335">
        <f t="shared" si="8"/>
        <v>38794584</v>
      </c>
      <c r="I19" s="335">
        <f t="shared" si="9"/>
        <v>15128479</v>
      </c>
      <c r="J19" s="337">
        <f t="shared" si="10"/>
        <v>10920444</v>
      </c>
      <c r="K19" s="336">
        <v>10584172</v>
      </c>
      <c r="L19" s="336">
        <v>134493</v>
      </c>
      <c r="M19" s="336">
        <v>201779</v>
      </c>
      <c r="N19" s="336">
        <v>4206947</v>
      </c>
      <c r="O19" s="336"/>
      <c r="P19" s="336">
        <v>1088</v>
      </c>
      <c r="Q19" s="338">
        <v>23666105</v>
      </c>
      <c r="R19" s="336"/>
      <c r="S19" s="336"/>
      <c r="T19" s="335">
        <f t="shared" si="11"/>
        <v>27874140</v>
      </c>
      <c r="U19" s="334">
        <f t="shared" si="3"/>
        <v>0.7218467897532859</v>
      </c>
      <c r="V19" s="412">
        <f t="shared" si="4"/>
        <v>38794584</v>
      </c>
      <c r="W19" s="412">
        <f t="shared" si="5"/>
        <v>38794584</v>
      </c>
      <c r="X19" s="412">
        <f t="shared" si="6"/>
        <v>0</v>
      </c>
    </row>
    <row r="20" spans="1:24" s="49" customFormat="1" ht="15.75" customHeight="1">
      <c r="A20" s="47" t="s">
        <v>25</v>
      </c>
      <c r="B20" s="48" t="s">
        <v>129</v>
      </c>
      <c r="C20" s="335">
        <f t="shared" si="7"/>
        <v>558700</v>
      </c>
      <c r="D20" s="336">
        <v>558100</v>
      </c>
      <c r="E20" s="336">
        <v>600</v>
      </c>
      <c r="F20" s="336"/>
      <c r="G20" s="336"/>
      <c r="H20" s="335">
        <f t="shared" si="8"/>
        <v>558700</v>
      </c>
      <c r="I20" s="335">
        <f t="shared" si="9"/>
        <v>558700</v>
      </c>
      <c r="J20" s="337">
        <f t="shared" si="10"/>
        <v>600</v>
      </c>
      <c r="K20" s="336">
        <v>600</v>
      </c>
      <c r="L20" s="336">
        <v>0</v>
      </c>
      <c r="M20" s="336"/>
      <c r="N20" s="336">
        <v>558100</v>
      </c>
      <c r="O20" s="336"/>
      <c r="P20" s="336"/>
      <c r="Q20" s="336"/>
      <c r="R20" s="336"/>
      <c r="S20" s="336"/>
      <c r="T20" s="335">
        <f t="shared" si="11"/>
        <v>558100</v>
      </c>
      <c r="U20" s="334">
        <f t="shared" si="3"/>
        <v>0.0010739216037229282</v>
      </c>
      <c r="V20" s="412">
        <f t="shared" si="4"/>
        <v>558700</v>
      </c>
      <c r="W20" s="412">
        <f t="shared" si="5"/>
        <v>558700</v>
      </c>
      <c r="X20" s="412">
        <f t="shared" si="6"/>
        <v>0</v>
      </c>
    </row>
    <row r="21" spans="1:24" s="49" customFormat="1" ht="15.75" customHeight="1">
      <c r="A21" s="47" t="s">
        <v>26</v>
      </c>
      <c r="B21" s="48" t="s">
        <v>32</v>
      </c>
      <c r="C21" s="335">
        <f t="shared" si="7"/>
        <v>2050017</v>
      </c>
      <c r="D21" s="336">
        <v>865362</v>
      </c>
      <c r="E21" s="336">
        <v>1184655</v>
      </c>
      <c r="F21" s="336"/>
      <c r="G21" s="336"/>
      <c r="H21" s="335">
        <f t="shared" si="8"/>
        <v>2050018</v>
      </c>
      <c r="I21" s="335">
        <f t="shared" si="9"/>
        <v>1941228</v>
      </c>
      <c r="J21" s="337">
        <f t="shared" si="10"/>
        <v>1235235</v>
      </c>
      <c r="K21" s="336">
        <v>1043930</v>
      </c>
      <c r="L21" s="336">
        <v>191305</v>
      </c>
      <c r="M21" s="336"/>
      <c r="N21" s="336">
        <v>705993</v>
      </c>
      <c r="O21" s="336"/>
      <c r="P21" s="336"/>
      <c r="Q21" s="339">
        <v>108790</v>
      </c>
      <c r="R21" s="336"/>
      <c r="S21" s="336"/>
      <c r="T21" s="335">
        <f t="shared" si="11"/>
        <v>814783</v>
      </c>
      <c r="U21" s="334">
        <f t="shared" si="3"/>
        <v>0.6363162905130155</v>
      </c>
      <c r="V21" s="412">
        <f t="shared" si="4"/>
        <v>2050018</v>
      </c>
      <c r="W21" s="412">
        <f t="shared" si="5"/>
        <v>2050017</v>
      </c>
      <c r="X21" s="412">
        <f t="shared" si="6"/>
        <v>1</v>
      </c>
    </row>
    <row r="22" spans="1:24" s="49" customFormat="1" ht="15.75" customHeight="1">
      <c r="A22" s="47" t="s">
        <v>27</v>
      </c>
      <c r="B22" s="48" t="s">
        <v>34</v>
      </c>
      <c r="C22" s="335">
        <f t="shared" si="7"/>
        <v>0</v>
      </c>
      <c r="D22" s="336">
        <v>0</v>
      </c>
      <c r="E22" s="336">
        <v>0</v>
      </c>
      <c r="F22" s="336"/>
      <c r="G22" s="336"/>
      <c r="H22" s="335">
        <f t="shared" si="8"/>
        <v>0</v>
      </c>
      <c r="I22" s="335">
        <f t="shared" si="9"/>
        <v>0</v>
      </c>
      <c r="J22" s="337">
        <f t="shared" si="10"/>
        <v>0</v>
      </c>
      <c r="K22" s="336">
        <v>0</v>
      </c>
      <c r="L22" s="336">
        <v>0</v>
      </c>
      <c r="M22" s="336"/>
      <c r="N22" s="336">
        <v>0</v>
      </c>
      <c r="O22" s="336"/>
      <c r="P22" s="336"/>
      <c r="Q22" s="336">
        <v>0</v>
      </c>
      <c r="R22" s="336"/>
      <c r="S22" s="336"/>
      <c r="T22" s="335">
        <f t="shared" si="11"/>
        <v>0</v>
      </c>
      <c r="U22" s="334">
        <f t="shared" si="3"/>
      </c>
      <c r="V22" s="412">
        <f t="shared" si="4"/>
        <v>0</v>
      </c>
      <c r="W22" s="412">
        <f t="shared" si="5"/>
        <v>0</v>
      </c>
      <c r="X22" s="412">
        <f t="shared" si="6"/>
        <v>0</v>
      </c>
    </row>
    <row r="23" spans="1:24" s="49" customFormat="1" ht="15.75" customHeight="1">
      <c r="A23" s="47" t="s">
        <v>29</v>
      </c>
      <c r="B23" s="48" t="s">
        <v>35</v>
      </c>
      <c r="C23" s="335">
        <f t="shared" si="7"/>
        <v>23439077</v>
      </c>
      <c r="D23" s="336">
        <v>23439077</v>
      </c>
      <c r="E23" s="336">
        <v>0</v>
      </c>
      <c r="F23" s="336"/>
      <c r="G23" s="336"/>
      <c r="H23" s="335">
        <f t="shared" si="8"/>
        <v>23439077</v>
      </c>
      <c r="I23" s="335">
        <f t="shared" si="9"/>
        <v>21743061</v>
      </c>
      <c r="J23" s="337">
        <f t="shared" si="10"/>
        <v>4178930</v>
      </c>
      <c r="K23" s="336">
        <v>213975</v>
      </c>
      <c r="L23" s="336">
        <v>3964955</v>
      </c>
      <c r="M23" s="336"/>
      <c r="N23" s="336">
        <v>17564131</v>
      </c>
      <c r="O23" s="336"/>
      <c r="P23" s="336"/>
      <c r="Q23" s="336">
        <v>1696016</v>
      </c>
      <c r="R23" s="336"/>
      <c r="S23" s="336"/>
      <c r="T23" s="335">
        <f t="shared" si="11"/>
        <v>19260147</v>
      </c>
      <c r="U23" s="334">
        <f t="shared" si="3"/>
        <v>0.19219602980463515</v>
      </c>
      <c r="V23" s="412">
        <f t="shared" si="4"/>
        <v>23439077</v>
      </c>
      <c r="W23" s="412">
        <f t="shared" si="5"/>
        <v>23439077</v>
      </c>
      <c r="X23" s="412">
        <f t="shared" si="6"/>
        <v>0</v>
      </c>
    </row>
    <row r="24" spans="1:24" s="49" customFormat="1" ht="15.75" customHeight="1">
      <c r="A24" s="47" t="s">
        <v>30</v>
      </c>
      <c r="B24" s="48" t="s">
        <v>143</v>
      </c>
      <c r="C24" s="335">
        <f t="shared" si="7"/>
        <v>0</v>
      </c>
      <c r="D24" s="336"/>
      <c r="E24" s="336"/>
      <c r="F24" s="336"/>
      <c r="G24" s="336"/>
      <c r="H24" s="335">
        <f t="shared" si="8"/>
        <v>0</v>
      </c>
      <c r="I24" s="335">
        <f t="shared" si="9"/>
        <v>0</v>
      </c>
      <c r="J24" s="337">
        <f t="shared" si="10"/>
        <v>0</v>
      </c>
      <c r="K24" s="336"/>
      <c r="L24" s="336"/>
      <c r="M24" s="336"/>
      <c r="N24" s="336"/>
      <c r="O24" s="336"/>
      <c r="P24" s="336"/>
      <c r="Q24" s="336"/>
      <c r="R24" s="336"/>
      <c r="S24" s="336"/>
      <c r="T24" s="335">
        <f t="shared" si="11"/>
        <v>0</v>
      </c>
      <c r="U24" s="334">
        <f t="shared" si="3"/>
      </c>
      <c r="V24" s="412">
        <f t="shared" si="4"/>
        <v>0</v>
      </c>
      <c r="W24" s="412">
        <f t="shared" si="5"/>
        <v>0</v>
      </c>
      <c r="X24" s="412">
        <f t="shared" si="6"/>
        <v>0</v>
      </c>
    </row>
    <row r="25" spans="1:24" s="49" customFormat="1" ht="15.75" customHeight="1">
      <c r="A25" s="47" t="s">
        <v>104</v>
      </c>
      <c r="B25" s="48" t="s">
        <v>142</v>
      </c>
      <c r="C25" s="335">
        <f t="shared" si="7"/>
        <v>0</v>
      </c>
      <c r="D25" s="336"/>
      <c r="E25" s="336"/>
      <c r="F25" s="336"/>
      <c r="G25" s="336"/>
      <c r="H25" s="335">
        <f t="shared" si="8"/>
        <v>0</v>
      </c>
      <c r="I25" s="335">
        <f t="shared" si="9"/>
        <v>0</v>
      </c>
      <c r="J25" s="337">
        <f t="shared" si="10"/>
        <v>0</v>
      </c>
      <c r="K25" s="336"/>
      <c r="L25" s="336"/>
      <c r="M25" s="336"/>
      <c r="N25" s="336"/>
      <c r="O25" s="336"/>
      <c r="P25" s="336"/>
      <c r="Q25" s="336"/>
      <c r="R25" s="336"/>
      <c r="S25" s="336"/>
      <c r="T25" s="335">
        <f t="shared" si="11"/>
        <v>0</v>
      </c>
      <c r="U25" s="334">
        <f t="shared" si="3"/>
      </c>
      <c r="V25" s="412">
        <f t="shared" si="4"/>
        <v>0</v>
      </c>
      <c r="W25" s="412">
        <f t="shared" si="5"/>
        <v>0</v>
      </c>
      <c r="X25" s="412">
        <f t="shared" si="6"/>
        <v>0</v>
      </c>
    </row>
    <row r="26" spans="1:24" s="49" customFormat="1" ht="15.75" customHeight="1">
      <c r="A26" s="47" t="s">
        <v>101</v>
      </c>
      <c r="B26" s="48" t="s">
        <v>102</v>
      </c>
      <c r="C26" s="335">
        <f t="shared" si="7"/>
        <v>0</v>
      </c>
      <c r="D26" s="336"/>
      <c r="E26" s="336"/>
      <c r="F26" s="336"/>
      <c r="G26" s="336"/>
      <c r="H26" s="335">
        <f t="shared" si="8"/>
        <v>0</v>
      </c>
      <c r="I26" s="335">
        <f t="shared" si="9"/>
        <v>0</v>
      </c>
      <c r="J26" s="337">
        <f t="shared" si="10"/>
        <v>0</v>
      </c>
      <c r="K26" s="336">
        <v>0</v>
      </c>
      <c r="L26" s="336">
        <v>0</v>
      </c>
      <c r="M26" s="336">
        <v>0</v>
      </c>
      <c r="N26" s="336">
        <v>0</v>
      </c>
      <c r="O26" s="336">
        <v>0</v>
      </c>
      <c r="P26" s="336">
        <v>0</v>
      </c>
      <c r="Q26" s="336">
        <v>0</v>
      </c>
      <c r="R26" s="336">
        <v>0</v>
      </c>
      <c r="S26" s="336">
        <v>0</v>
      </c>
      <c r="T26" s="335">
        <f t="shared" si="11"/>
        <v>0</v>
      </c>
      <c r="U26" s="334">
        <f t="shared" si="3"/>
      </c>
      <c r="V26" s="412">
        <f t="shared" si="4"/>
        <v>0</v>
      </c>
      <c r="W26" s="412">
        <f t="shared" si="5"/>
        <v>0</v>
      </c>
      <c r="X26" s="412">
        <f t="shared" si="6"/>
        <v>0</v>
      </c>
    </row>
    <row r="27" spans="1:24" s="49" customFormat="1" ht="15.75" customHeight="1">
      <c r="A27" s="332" t="s">
        <v>1</v>
      </c>
      <c r="B27" s="333" t="s">
        <v>90</v>
      </c>
      <c r="C27" s="329">
        <f>SUM(C28:C40)</f>
        <v>203388191</v>
      </c>
      <c r="D27" s="329">
        <f>SUM(D28:D40)</f>
        <v>116172017</v>
      </c>
      <c r="E27" s="329">
        <f aca="true" t="shared" si="12" ref="E27:T27">SUM(E28:E40)</f>
        <v>87216174</v>
      </c>
      <c r="F27" s="329">
        <f t="shared" si="12"/>
        <v>27659763</v>
      </c>
      <c r="G27" s="329">
        <f t="shared" si="12"/>
        <v>709319</v>
      </c>
      <c r="H27" s="329">
        <f t="shared" si="12"/>
        <v>175019109</v>
      </c>
      <c r="I27" s="329">
        <f t="shared" si="12"/>
        <v>139785799</v>
      </c>
      <c r="J27" s="340">
        <f t="shared" si="12"/>
        <v>28379512</v>
      </c>
      <c r="K27" s="329">
        <f t="shared" si="12"/>
        <v>16525807</v>
      </c>
      <c r="L27" s="329">
        <f t="shared" si="12"/>
        <v>11853705</v>
      </c>
      <c r="M27" s="329">
        <f t="shared" si="12"/>
        <v>0</v>
      </c>
      <c r="N27" s="329">
        <f t="shared" si="12"/>
        <v>109079105</v>
      </c>
      <c r="O27" s="329">
        <f t="shared" si="12"/>
        <v>98050</v>
      </c>
      <c r="P27" s="329">
        <f t="shared" si="12"/>
        <v>2229132</v>
      </c>
      <c r="Q27" s="329">
        <f t="shared" si="12"/>
        <v>35143310</v>
      </c>
      <c r="R27" s="329">
        <f t="shared" si="12"/>
        <v>90000</v>
      </c>
      <c r="S27" s="329">
        <f t="shared" si="12"/>
        <v>0</v>
      </c>
      <c r="T27" s="329">
        <f t="shared" si="12"/>
        <v>146639597</v>
      </c>
      <c r="U27" s="334">
        <f t="shared" si="3"/>
        <v>0.20302142422922373</v>
      </c>
      <c r="V27" s="412">
        <f t="shared" si="4"/>
        <v>175019109</v>
      </c>
      <c r="W27" s="412">
        <f t="shared" si="5"/>
        <v>175019109</v>
      </c>
      <c r="X27" s="412">
        <f t="shared" si="6"/>
        <v>0</v>
      </c>
    </row>
    <row r="28" spans="1:24" s="49" customFormat="1" ht="15.75" customHeight="1">
      <c r="A28" s="47" t="s">
        <v>13</v>
      </c>
      <c r="B28" s="48" t="s">
        <v>31</v>
      </c>
      <c r="C28" s="335">
        <f t="shared" si="7"/>
        <v>95330021</v>
      </c>
      <c r="D28" s="336">
        <v>68497974</v>
      </c>
      <c r="E28" s="336">
        <v>26832047</v>
      </c>
      <c r="F28" s="336">
        <v>1116400</v>
      </c>
      <c r="G28" s="336">
        <v>300000</v>
      </c>
      <c r="H28" s="335">
        <f>I28+Q28+R28+S28</f>
        <v>93913621</v>
      </c>
      <c r="I28" s="335">
        <f t="shared" si="9"/>
        <v>76449635</v>
      </c>
      <c r="J28" s="337">
        <f>K28+L28+M28</f>
        <v>19645843</v>
      </c>
      <c r="K28" s="336">
        <v>10077737</v>
      </c>
      <c r="L28" s="336">
        <v>9568106</v>
      </c>
      <c r="M28" s="336"/>
      <c r="N28" s="336">
        <v>56803792</v>
      </c>
      <c r="O28" s="336"/>
      <c r="P28" s="336"/>
      <c r="Q28" s="336">
        <v>17373986</v>
      </c>
      <c r="R28" s="336">
        <v>90000</v>
      </c>
      <c r="S28" s="336">
        <v>0</v>
      </c>
      <c r="T28" s="335">
        <f>SUM(N28:S28)</f>
        <v>74267778</v>
      </c>
      <c r="U28" s="334">
        <f t="shared" si="3"/>
        <v>0.25697759054049113</v>
      </c>
      <c r="V28" s="412">
        <f t="shared" si="4"/>
        <v>93913621</v>
      </c>
      <c r="W28" s="412">
        <f t="shared" si="5"/>
        <v>93913621</v>
      </c>
      <c r="X28" s="412">
        <f t="shared" si="6"/>
        <v>0</v>
      </c>
    </row>
    <row r="29" spans="1:24" s="49" customFormat="1" ht="15.75" customHeight="1">
      <c r="A29" s="47" t="s">
        <v>14</v>
      </c>
      <c r="B29" s="159" t="s">
        <v>33</v>
      </c>
      <c r="C29" s="335">
        <f t="shared" si="7"/>
        <v>11843236</v>
      </c>
      <c r="D29" s="336">
        <v>11214989</v>
      </c>
      <c r="E29" s="336">
        <v>628247</v>
      </c>
      <c r="F29" s="336">
        <v>0</v>
      </c>
      <c r="G29" s="336"/>
      <c r="H29" s="335">
        <f aca="true" t="shared" si="13" ref="H29:H40">I29+Q29+R29+S29</f>
        <v>11843236</v>
      </c>
      <c r="I29" s="335">
        <f t="shared" si="9"/>
        <v>7673348</v>
      </c>
      <c r="J29" s="337">
        <f aca="true" t="shared" si="14" ref="J29:J40">K29+L29+M29</f>
        <v>135960</v>
      </c>
      <c r="K29" s="336">
        <v>135960</v>
      </c>
      <c r="L29" s="336"/>
      <c r="M29" s="336"/>
      <c r="N29" s="336">
        <v>7537388</v>
      </c>
      <c r="O29" s="336"/>
      <c r="P29" s="336"/>
      <c r="Q29" s="336">
        <v>4169888</v>
      </c>
      <c r="R29" s="336"/>
      <c r="S29" s="336"/>
      <c r="T29" s="335">
        <f aca="true" t="shared" si="15" ref="T29:T40">SUM(N29:S29)</f>
        <v>11707276</v>
      </c>
      <c r="U29" s="334">
        <f t="shared" si="3"/>
        <v>0.01771847178050572</v>
      </c>
      <c r="V29" s="412">
        <f t="shared" si="4"/>
        <v>11843236</v>
      </c>
      <c r="W29" s="412">
        <f t="shared" si="5"/>
        <v>11843236</v>
      </c>
      <c r="X29" s="412">
        <f t="shared" si="6"/>
        <v>0</v>
      </c>
    </row>
    <row r="30" spans="1:24" s="49" customFormat="1" ht="15.75" customHeight="1">
      <c r="A30" s="47" t="s">
        <v>19</v>
      </c>
      <c r="B30" s="160" t="s">
        <v>141</v>
      </c>
      <c r="C30" s="335">
        <f t="shared" si="7"/>
        <v>65440186</v>
      </c>
      <c r="D30" s="336">
        <v>14659313</v>
      </c>
      <c r="E30" s="336">
        <v>50780873</v>
      </c>
      <c r="F30" s="336">
        <v>25865063</v>
      </c>
      <c r="G30" s="336">
        <v>409319</v>
      </c>
      <c r="H30" s="335">
        <f t="shared" si="13"/>
        <v>39165804</v>
      </c>
      <c r="I30" s="335">
        <f t="shared" si="9"/>
        <v>38912136</v>
      </c>
      <c r="J30" s="337">
        <f t="shared" si="14"/>
        <v>2324763</v>
      </c>
      <c r="K30" s="336">
        <v>2298763</v>
      </c>
      <c r="L30" s="336">
        <v>26000</v>
      </c>
      <c r="M30" s="336"/>
      <c r="N30" s="336">
        <v>36489323</v>
      </c>
      <c r="O30" s="336">
        <v>98050</v>
      </c>
      <c r="P30" s="336"/>
      <c r="Q30" s="336">
        <v>253668</v>
      </c>
      <c r="R30" s="336"/>
      <c r="S30" s="336"/>
      <c r="T30" s="335">
        <f t="shared" si="15"/>
        <v>36841041</v>
      </c>
      <c r="U30" s="334">
        <f t="shared" si="3"/>
        <v>0.059743906117104444</v>
      </c>
      <c r="V30" s="412">
        <f t="shared" si="4"/>
        <v>39165804</v>
      </c>
      <c r="W30" s="412">
        <f t="shared" si="5"/>
        <v>39165804</v>
      </c>
      <c r="X30" s="412">
        <f t="shared" si="6"/>
        <v>0</v>
      </c>
    </row>
    <row r="31" spans="1:24" s="49" customFormat="1" ht="15.75" customHeight="1">
      <c r="A31" s="47" t="s">
        <v>22</v>
      </c>
      <c r="B31" s="48" t="s">
        <v>145</v>
      </c>
      <c r="C31" s="335">
        <f t="shared" si="7"/>
        <v>291775</v>
      </c>
      <c r="D31" s="336">
        <v>143000</v>
      </c>
      <c r="E31" s="336">
        <v>148775</v>
      </c>
      <c r="F31" s="336">
        <v>0</v>
      </c>
      <c r="G31" s="336"/>
      <c r="H31" s="335">
        <f t="shared" si="13"/>
        <v>291775</v>
      </c>
      <c r="I31" s="335">
        <f t="shared" si="9"/>
        <v>218240</v>
      </c>
      <c r="J31" s="337">
        <f t="shared" si="14"/>
        <v>75240</v>
      </c>
      <c r="K31" s="336">
        <v>75240</v>
      </c>
      <c r="L31" s="336"/>
      <c r="M31" s="336"/>
      <c r="N31" s="336">
        <v>143000</v>
      </c>
      <c r="O31" s="336"/>
      <c r="P31" s="336"/>
      <c r="Q31" s="336">
        <v>73535</v>
      </c>
      <c r="R31" s="336"/>
      <c r="S31" s="336"/>
      <c r="T31" s="335">
        <f t="shared" si="15"/>
        <v>216535</v>
      </c>
      <c r="U31" s="334">
        <f t="shared" si="3"/>
        <v>0.34475806451612906</v>
      </c>
      <c r="V31" s="412">
        <f t="shared" si="4"/>
        <v>291775</v>
      </c>
      <c r="W31" s="412">
        <f t="shared" si="5"/>
        <v>291775</v>
      </c>
      <c r="X31" s="412">
        <f t="shared" si="6"/>
        <v>0</v>
      </c>
    </row>
    <row r="32" spans="1:24" s="49" customFormat="1" ht="15.75" customHeight="1">
      <c r="A32" s="47" t="s">
        <v>23</v>
      </c>
      <c r="B32" s="51" t="s">
        <v>144</v>
      </c>
      <c r="C32" s="335">
        <f t="shared" si="7"/>
        <v>0</v>
      </c>
      <c r="D32" s="336"/>
      <c r="E32" s="336">
        <v>0</v>
      </c>
      <c r="F32" s="336">
        <v>0</v>
      </c>
      <c r="G32" s="336"/>
      <c r="H32" s="335">
        <f t="shared" si="13"/>
        <v>0</v>
      </c>
      <c r="I32" s="335">
        <f t="shared" si="9"/>
        <v>0</v>
      </c>
      <c r="J32" s="337">
        <f t="shared" si="14"/>
        <v>0</v>
      </c>
      <c r="K32" s="336">
        <v>0</v>
      </c>
      <c r="L32" s="336"/>
      <c r="M32" s="336"/>
      <c r="N32" s="336">
        <v>0</v>
      </c>
      <c r="O32" s="336"/>
      <c r="P32" s="336"/>
      <c r="Q32" s="336"/>
      <c r="R32" s="336"/>
      <c r="S32" s="336"/>
      <c r="T32" s="335">
        <f t="shared" si="15"/>
        <v>0</v>
      </c>
      <c r="U32" s="334">
        <f t="shared" si="3"/>
      </c>
      <c r="V32" s="412">
        <f t="shared" si="4"/>
        <v>0</v>
      </c>
      <c r="W32" s="412">
        <f t="shared" si="5"/>
        <v>0</v>
      </c>
      <c r="X32" s="412">
        <f t="shared" si="6"/>
        <v>0</v>
      </c>
    </row>
    <row r="33" spans="1:24" s="49" customFormat="1" ht="15.75" customHeight="1">
      <c r="A33" s="47" t="s">
        <v>24</v>
      </c>
      <c r="B33" s="48" t="s">
        <v>128</v>
      </c>
      <c r="C33" s="335">
        <f t="shared" si="7"/>
        <v>16009035</v>
      </c>
      <c r="D33" s="336">
        <v>13393316</v>
      </c>
      <c r="E33" s="336">
        <v>2615719</v>
      </c>
      <c r="F33" s="336">
        <v>119400</v>
      </c>
      <c r="G33" s="336"/>
      <c r="H33" s="335">
        <f t="shared" si="13"/>
        <v>15889635</v>
      </c>
      <c r="I33" s="335">
        <f t="shared" si="9"/>
        <v>4648073</v>
      </c>
      <c r="J33" s="337">
        <f t="shared" si="14"/>
        <v>1602746</v>
      </c>
      <c r="K33" s="336">
        <v>1255071</v>
      </c>
      <c r="L33" s="336">
        <v>347675</v>
      </c>
      <c r="M33" s="336"/>
      <c r="N33" s="336">
        <v>3045327</v>
      </c>
      <c r="O33" s="336"/>
      <c r="P33" s="336"/>
      <c r="Q33" s="336">
        <v>11241562</v>
      </c>
      <c r="R33" s="336"/>
      <c r="S33" s="336"/>
      <c r="T33" s="335">
        <f t="shared" si="15"/>
        <v>14286889</v>
      </c>
      <c r="U33" s="334">
        <f t="shared" si="3"/>
        <v>0.34481945528824526</v>
      </c>
      <c r="V33" s="412">
        <f t="shared" si="4"/>
        <v>15889635</v>
      </c>
      <c r="W33" s="412">
        <f t="shared" si="5"/>
        <v>15889635</v>
      </c>
      <c r="X33" s="412">
        <f t="shared" si="6"/>
        <v>0</v>
      </c>
    </row>
    <row r="34" spans="1:24" s="49" customFormat="1" ht="15.75" customHeight="1">
      <c r="A34" s="47" t="s">
        <v>25</v>
      </c>
      <c r="B34" s="48" t="s">
        <v>129</v>
      </c>
      <c r="C34" s="335">
        <f t="shared" si="7"/>
        <v>0</v>
      </c>
      <c r="D34" s="336">
        <v>0</v>
      </c>
      <c r="E34" s="336">
        <v>0</v>
      </c>
      <c r="F34" s="336">
        <v>0</v>
      </c>
      <c r="G34" s="336"/>
      <c r="H34" s="335">
        <f t="shared" si="13"/>
        <v>0</v>
      </c>
      <c r="I34" s="335">
        <f t="shared" si="9"/>
        <v>0</v>
      </c>
      <c r="J34" s="337">
        <f t="shared" si="14"/>
        <v>0</v>
      </c>
      <c r="K34" s="336">
        <v>0</v>
      </c>
      <c r="L34" s="336">
        <v>0</v>
      </c>
      <c r="M34" s="336"/>
      <c r="O34" s="336"/>
      <c r="P34" s="336"/>
      <c r="Q34" s="336"/>
      <c r="R34" s="336"/>
      <c r="S34" s="336"/>
      <c r="T34" s="335">
        <f t="shared" si="15"/>
        <v>0</v>
      </c>
      <c r="U34" s="334">
        <f t="shared" si="3"/>
      </c>
      <c r="V34" s="412">
        <f t="shared" si="4"/>
        <v>0</v>
      </c>
      <c r="W34" s="412">
        <f t="shared" si="5"/>
        <v>0</v>
      </c>
      <c r="X34" s="412">
        <f t="shared" si="6"/>
        <v>0</v>
      </c>
    </row>
    <row r="35" spans="1:24" s="49" customFormat="1" ht="15.75" customHeight="1">
      <c r="A35" s="47" t="s">
        <v>26</v>
      </c>
      <c r="B35" s="48" t="s">
        <v>32</v>
      </c>
      <c r="C35" s="335">
        <f t="shared" si="7"/>
        <v>13305559</v>
      </c>
      <c r="D35" s="336">
        <v>7095046</v>
      </c>
      <c r="E35" s="336">
        <v>6210513</v>
      </c>
      <c r="F35" s="336">
        <v>558900</v>
      </c>
      <c r="G35" s="336"/>
      <c r="H35" s="335">
        <f t="shared" si="13"/>
        <v>12746659</v>
      </c>
      <c r="I35" s="335">
        <f t="shared" si="9"/>
        <v>10835593</v>
      </c>
      <c r="J35" s="337">
        <f t="shared" si="14"/>
        <v>4566997</v>
      </c>
      <c r="K35" s="336">
        <v>2655073</v>
      </c>
      <c r="L35" s="336">
        <v>1911924</v>
      </c>
      <c r="M35" s="336"/>
      <c r="N35" s="336">
        <v>4039464</v>
      </c>
      <c r="O35" s="336"/>
      <c r="P35" s="336">
        <v>2229132</v>
      </c>
      <c r="Q35" s="336">
        <v>1911066</v>
      </c>
      <c r="R35" s="336"/>
      <c r="S35" s="336"/>
      <c r="T35" s="335">
        <f t="shared" si="15"/>
        <v>8179662</v>
      </c>
      <c r="U35" s="334">
        <f t="shared" si="3"/>
        <v>0.42148103938566167</v>
      </c>
      <c r="V35" s="412">
        <f t="shared" si="4"/>
        <v>12746659</v>
      </c>
      <c r="W35" s="412">
        <f t="shared" si="5"/>
        <v>12746659</v>
      </c>
      <c r="X35" s="463">
        <f t="shared" si="6"/>
        <v>0</v>
      </c>
    </row>
    <row r="36" spans="1:24" s="49" customFormat="1" ht="15.75" customHeight="1">
      <c r="A36" s="47" t="s">
        <v>27</v>
      </c>
      <c r="B36" s="48" t="s">
        <v>34</v>
      </c>
      <c r="C36" s="335">
        <f t="shared" si="7"/>
        <v>1168379</v>
      </c>
      <c r="D36" s="336">
        <v>1168379</v>
      </c>
      <c r="E36" s="336"/>
      <c r="F36" s="336"/>
      <c r="G36" s="336"/>
      <c r="H36" s="335">
        <f t="shared" si="13"/>
        <v>1168379</v>
      </c>
      <c r="I36" s="335">
        <f t="shared" si="9"/>
        <v>1048774</v>
      </c>
      <c r="J36" s="337">
        <f t="shared" si="14"/>
        <v>27963</v>
      </c>
      <c r="K36" s="336">
        <v>27963</v>
      </c>
      <c r="L36" s="336"/>
      <c r="M36" s="336"/>
      <c r="N36" s="336">
        <v>1020811</v>
      </c>
      <c r="O36" s="336"/>
      <c r="P36" s="336"/>
      <c r="Q36" s="336">
        <v>119605</v>
      </c>
      <c r="R36" s="336"/>
      <c r="S36" s="336"/>
      <c r="T36" s="335">
        <f>SUM(N36:S36)</f>
        <v>1140416</v>
      </c>
      <c r="U36" s="334">
        <f t="shared" si="3"/>
        <v>0.02666256028467525</v>
      </c>
      <c r="V36" s="412">
        <f t="shared" si="4"/>
        <v>1168379</v>
      </c>
      <c r="W36" s="412">
        <f t="shared" si="5"/>
        <v>1168379</v>
      </c>
      <c r="X36" s="463">
        <f t="shared" si="6"/>
        <v>0</v>
      </c>
    </row>
    <row r="37" spans="1:24" s="49" customFormat="1" ht="15.75" customHeight="1">
      <c r="A37" s="47" t="s">
        <v>29</v>
      </c>
      <c r="B37" s="48" t="s">
        <v>35</v>
      </c>
      <c r="C37" s="335">
        <f t="shared" si="7"/>
        <v>0</v>
      </c>
      <c r="D37" s="336"/>
      <c r="E37" s="336"/>
      <c r="F37" s="336"/>
      <c r="G37" s="336"/>
      <c r="H37" s="335">
        <f t="shared" si="13"/>
        <v>0</v>
      </c>
      <c r="I37" s="335">
        <f t="shared" si="9"/>
        <v>0</v>
      </c>
      <c r="J37" s="337">
        <f t="shared" si="14"/>
        <v>0</v>
      </c>
      <c r="K37" s="336"/>
      <c r="L37" s="336"/>
      <c r="M37" s="336"/>
      <c r="N37" s="336"/>
      <c r="O37" s="336"/>
      <c r="P37" s="336"/>
      <c r="Q37" s="336"/>
      <c r="R37" s="336"/>
      <c r="S37" s="336"/>
      <c r="T37" s="335">
        <f t="shared" si="15"/>
        <v>0</v>
      </c>
      <c r="U37" s="334">
        <f t="shared" si="3"/>
      </c>
      <c r="V37" s="412">
        <f t="shared" si="4"/>
        <v>0</v>
      </c>
      <c r="W37" s="412">
        <f t="shared" si="5"/>
        <v>0</v>
      </c>
      <c r="X37" s="412">
        <f t="shared" si="6"/>
        <v>0</v>
      </c>
    </row>
    <row r="38" spans="1:24" s="49" customFormat="1" ht="15.75" customHeight="1">
      <c r="A38" s="47" t="s">
        <v>30</v>
      </c>
      <c r="B38" s="48" t="s">
        <v>143</v>
      </c>
      <c r="C38" s="335">
        <f t="shared" si="7"/>
        <v>0</v>
      </c>
      <c r="D38" s="336"/>
      <c r="E38" s="336"/>
      <c r="F38" s="336"/>
      <c r="G38" s="336"/>
      <c r="H38" s="335">
        <f t="shared" si="13"/>
        <v>0</v>
      </c>
      <c r="I38" s="335">
        <f t="shared" si="9"/>
        <v>0</v>
      </c>
      <c r="J38" s="337">
        <f t="shared" si="14"/>
        <v>0</v>
      </c>
      <c r="K38" s="336"/>
      <c r="L38" s="336"/>
      <c r="M38" s="336"/>
      <c r="N38" s="336"/>
      <c r="O38" s="336"/>
      <c r="P38" s="336"/>
      <c r="Q38" s="336"/>
      <c r="R38" s="336"/>
      <c r="S38" s="336"/>
      <c r="T38" s="335">
        <f t="shared" si="15"/>
        <v>0</v>
      </c>
      <c r="U38" s="334">
        <f t="shared" si="3"/>
      </c>
      <c r="V38" s="412">
        <f t="shared" si="4"/>
        <v>0</v>
      </c>
      <c r="W38" s="412">
        <f t="shared" si="5"/>
        <v>0</v>
      </c>
      <c r="X38" s="412">
        <f t="shared" si="6"/>
        <v>0</v>
      </c>
    </row>
    <row r="39" spans="1:24" s="49" customFormat="1" ht="15.75" customHeight="1">
      <c r="A39" s="47" t="s">
        <v>104</v>
      </c>
      <c r="B39" s="48" t="s">
        <v>142</v>
      </c>
      <c r="C39" s="335">
        <f t="shared" si="7"/>
        <v>0</v>
      </c>
      <c r="D39" s="336"/>
      <c r="E39" s="336"/>
      <c r="F39" s="336"/>
      <c r="G39" s="336"/>
      <c r="H39" s="335">
        <f t="shared" si="13"/>
        <v>0</v>
      </c>
      <c r="I39" s="335">
        <f t="shared" si="9"/>
        <v>0</v>
      </c>
      <c r="J39" s="337">
        <f t="shared" si="14"/>
        <v>0</v>
      </c>
      <c r="K39" s="336"/>
      <c r="L39" s="336"/>
      <c r="M39" s="336"/>
      <c r="N39" s="336"/>
      <c r="O39" s="336"/>
      <c r="P39" s="336"/>
      <c r="Q39" s="336"/>
      <c r="R39" s="336"/>
      <c r="S39" s="336"/>
      <c r="T39" s="335">
        <f t="shared" si="15"/>
        <v>0</v>
      </c>
      <c r="U39" s="334">
        <f t="shared" si="3"/>
      </c>
      <c r="V39" s="412">
        <f t="shared" si="4"/>
        <v>0</v>
      </c>
      <c r="W39" s="412">
        <f t="shared" si="5"/>
        <v>0</v>
      </c>
      <c r="X39" s="412">
        <f t="shared" si="6"/>
        <v>0</v>
      </c>
    </row>
    <row r="40" spans="1:24" s="49" customFormat="1" ht="15.75" customHeight="1">
      <c r="A40" s="47" t="s">
        <v>101</v>
      </c>
      <c r="B40" s="48" t="s">
        <v>102</v>
      </c>
      <c r="C40" s="335">
        <f t="shared" si="7"/>
        <v>0</v>
      </c>
      <c r="D40" s="336"/>
      <c r="E40" s="336"/>
      <c r="F40" s="336"/>
      <c r="G40" s="336"/>
      <c r="H40" s="335">
        <f t="shared" si="13"/>
        <v>0</v>
      </c>
      <c r="I40" s="335">
        <f t="shared" si="9"/>
        <v>0</v>
      </c>
      <c r="J40" s="337">
        <f t="shared" si="14"/>
        <v>0</v>
      </c>
      <c r="K40" s="336"/>
      <c r="L40" s="336"/>
      <c r="M40" s="336"/>
      <c r="N40" s="336"/>
      <c r="O40" s="336"/>
      <c r="P40" s="336"/>
      <c r="Q40" s="336"/>
      <c r="R40" s="336"/>
      <c r="S40" s="336"/>
      <c r="T40" s="335">
        <f t="shared" si="15"/>
        <v>0</v>
      </c>
      <c r="U40" s="334">
        <f t="shared" si="3"/>
      </c>
      <c r="V40" s="412">
        <f t="shared" si="4"/>
        <v>0</v>
      </c>
      <c r="W40" s="412">
        <f t="shared" si="5"/>
        <v>0</v>
      </c>
      <c r="X40" s="412">
        <f t="shared" si="6"/>
        <v>0</v>
      </c>
    </row>
    <row r="41" spans="1:24" s="5" customFormat="1" ht="20.25" customHeight="1">
      <c r="A41" s="680" t="str">
        <f>TT!C7</f>
        <v>Sơn La, ngày 02 tháng 7 năm 2021</v>
      </c>
      <c r="B41" s="681"/>
      <c r="C41" s="681"/>
      <c r="D41" s="681"/>
      <c r="E41" s="681"/>
      <c r="F41" s="206"/>
      <c r="G41" s="206"/>
      <c r="H41" s="206"/>
      <c r="I41" s="207"/>
      <c r="J41" s="207"/>
      <c r="K41" s="207"/>
      <c r="L41" s="207"/>
      <c r="M41" s="207"/>
      <c r="N41" s="682" t="str">
        <f>TT!C4</f>
        <v>Sơn La, ngày 02 tháng 7 năm 2021</v>
      </c>
      <c r="O41" s="683"/>
      <c r="P41" s="683"/>
      <c r="Q41" s="683"/>
      <c r="R41" s="683"/>
      <c r="S41" s="683"/>
      <c r="T41" s="683"/>
      <c r="U41" s="683"/>
      <c r="V41" s="413"/>
      <c r="W41" s="413"/>
      <c r="X41" s="413"/>
    </row>
    <row r="42" spans="1:21" ht="15.75" customHeight="1">
      <c r="A42" s="684" t="s">
        <v>281</v>
      </c>
      <c r="B42" s="685"/>
      <c r="C42" s="685"/>
      <c r="D42" s="685"/>
      <c r="E42" s="685"/>
      <c r="F42" s="208"/>
      <c r="G42" s="208"/>
      <c r="H42" s="208"/>
      <c r="I42" s="158"/>
      <c r="J42" s="158"/>
      <c r="K42" s="158"/>
      <c r="L42" s="158"/>
      <c r="M42" s="158"/>
      <c r="N42" s="686" t="str">
        <f>TT!C5</f>
        <v>PHÓ CỤC TRƯỞNG</v>
      </c>
      <c r="O42" s="686"/>
      <c r="P42" s="686"/>
      <c r="Q42" s="686"/>
      <c r="R42" s="686"/>
      <c r="S42" s="686"/>
      <c r="T42" s="686"/>
      <c r="U42" s="686"/>
    </row>
    <row r="43" spans="1:21" ht="80.25" customHeight="1">
      <c r="A43" s="209"/>
      <c r="B43" s="209"/>
      <c r="C43" s="209"/>
      <c r="D43" s="209"/>
      <c r="E43" s="209"/>
      <c r="F43" s="152"/>
      <c r="G43" s="152"/>
      <c r="H43" s="152"/>
      <c r="I43" s="158"/>
      <c r="J43" s="158"/>
      <c r="K43" s="158"/>
      <c r="L43" s="158"/>
      <c r="M43" s="158"/>
      <c r="N43" s="158"/>
      <c r="O43" s="158"/>
      <c r="P43" s="152"/>
      <c r="Q43" s="210"/>
      <c r="R43" s="152"/>
      <c r="S43" s="158"/>
      <c r="T43" s="154"/>
      <c r="U43" s="154"/>
    </row>
    <row r="44" spans="1:21" ht="15.75" customHeight="1">
      <c r="A44" s="672" t="str">
        <f>TT!C6</f>
        <v>Nguyễn Thị Ngọc</v>
      </c>
      <c r="B44" s="672"/>
      <c r="C44" s="672"/>
      <c r="D44" s="672"/>
      <c r="E44" s="672"/>
      <c r="F44" s="211" t="s">
        <v>2</v>
      </c>
      <c r="G44" s="211"/>
      <c r="H44" s="211"/>
      <c r="I44" s="211"/>
      <c r="J44" s="211"/>
      <c r="K44" s="211"/>
      <c r="L44" s="211"/>
      <c r="M44" s="211"/>
      <c r="N44" s="673" t="str">
        <f>TT!C3</f>
        <v>Lò Anh Vĩnh</v>
      </c>
      <c r="O44" s="673"/>
      <c r="P44" s="673"/>
      <c r="Q44" s="673"/>
      <c r="R44" s="673"/>
      <c r="S44" s="673"/>
      <c r="T44" s="673"/>
      <c r="U44" s="673"/>
    </row>
    <row r="45" spans="1:21" ht="15.75">
      <c r="A45" s="28"/>
      <c r="B45" s="28"/>
      <c r="C45" s="28"/>
      <c r="D45" s="28"/>
      <c r="E45" s="28"/>
      <c r="F45" s="28"/>
      <c r="G45" s="28"/>
      <c r="H45" s="28"/>
      <c r="I45" s="28"/>
      <c r="J45" s="28"/>
      <c r="K45" s="28"/>
      <c r="L45" s="28"/>
      <c r="M45" s="29"/>
      <c r="N45" s="29"/>
      <c r="O45" s="29"/>
      <c r="P45" s="29"/>
      <c r="Q45" s="29"/>
      <c r="R45" s="29"/>
      <c r="S45" s="29"/>
      <c r="T45" s="29"/>
      <c r="U45" s="29"/>
    </row>
  </sheetData>
  <sheetProtection formatCells="0" formatColumns="0" formatRows="0" insertRows="0"/>
  <mergeCells count="35">
    <mergeCell ref="A1:D1"/>
    <mergeCell ref="E1:O1"/>
    <mergeCell ref="P1:U1"/>
    <mergeCell ref="H2:K2"/>
    <mergeCell ref="U4:U8"/>
    <mergeCell ref="P3:U3"/>
    <mergeCell ref="E5:E8"/>
    <mergeCell ref="I5:I8"/>
    <mergeCell ref="I4:S4"/>
    <mergeCell ref="S5:S8"/>
    <mergeCell ref="A42:E42"/>
    <mergeCell ref="N42:U42"/>
    <mergeCell ref="P6:P8"/>
    <mergeCell ref="A12:B12"/>
    <mergeCell ref="H4:H8"/>
    <mergeCell ref="C4:C8"/>
    <mergeCell ref="K6:M7"/>
    <mergeCell ref="D5:D8"/>
    <mergeCell ref="F4:F8"/>
    <mergeCell ref="G4:G8"/>
    <mergeCell ref="B4:B8"/>
    <mergeCell ref="T4:T8"/>
    <mergeCell ref="A9:B9"/>
    <mergeCell ref="A41:E41"/>
    <mergeCell ref="N41:U41"/>
    <mergeCell ref="A4:A8"/>
    <mergeCell ref="J6:J8"/>
    <mergeCell ref="J5:P5"/>
    <mergeCell ref="N6:N8"/>
    <mergeCell ref="O6:O8"/>
    <mergeCell ref="A44:E44"/>
    <mergeCell ref="N44:U44"/>
    <mergeCell ref="Q5:Q8"/>
    <mergeCell ref="R5:R8"/>
    <mergeCell ref="D4:E4"/>
  </mergeCells>
  <printOptions/>
  <pageMargins left="0" right="0"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711" t="s">
        <v>151</v>
      </c>
      <c r="B1" s="711"/>
      <c r="C1" s="711"/>
      <c r="D1" s="711"/>
      <c r="E1" s="699" t="s">
        <v>121</v>
      </c>
      <c r="F1" s="699"/>
      <c r="G1" s="699"/>
      <c r="H1" s="699"/>
      <c r="I1" s="699"/>
      <c r="J1" s="699"/>
      <c r="K1" s="699"/>
      <c r="L1" s="699"/>
      <c r="M1" s="699"/>
      <c r="N1" s="699"/>
      <c r="O1" s="699"/>
      <c r="P1" s="699"/>
      <c r="Q1" s="708" t="s">
        <v>150</v>
      </c>
      <c r="R1" s="709"/>
      <c r="S1" s="709"/>
      <c r="T1" s="709"/>
      <c r="U1" s="709"/>
      <c r="V1" s="709"/>
    </row>
    <row r="2" spans="1:22" ht="15.75" customHeight="1">
      <c r="A2" s="25"/>
      <c r="B2" s="27"/>
      <c r="C2" s="27"/>
      <c r="D2" s="27"/>
      <c r="E2" s="6"/>
      <c r="F2" s="6"/>
      <c r="G2" s="6"/>
      <c r="H2" s="36"/>
      <c r="I2" s="38">
        <f>COUNTBLANK(E9:V37)</f>
        <v>522</v>
      </c>
      <c r="J2" s="38">
        <f>COUNTA(E9:V37)</f>
        <v>0</v>
      </c>
      <c r="K2" s="38">
        <f>I2+J2</f>
        <v>522</v>
      </c>
      <c r="L2" s="40"/>
      <c r="M2" s="26"/>
      <c r="N2" s="26"/>
      <c r="O2" s="26"/>
      <c r="P2" s="26"/>
      <c r="Q2" s="710" t="s">
        <v>122</v>
      </c>
      <c r="R2" s="710"/>
      <c r="S2" s="710"/>
      <c r="T2" s="710"/>
      <c r="U2" s="710"/>
      <c r="V2" s="710"/>
    </row>
    <row r="3" spans="1:22" s="11" customFormat="1" ht="15.75" customHeight="1">
      <c r="A3" s="715" t="s">
        <v>21</v>
      </c>
      <c r="B3" s="716"/>
      <c r="C3" s="721" t="s">
        <v>132</v>
      </c>
      <c r="D3" s="712" t="s">
        <v>134</v>
      </c>
      <c r="E3" s="703" t="s">
        <v>4</v>
      </c>
      <c r="F3" s="705"/>
      <c r="G3" s="724" t="s">
        <v>36</v>
      </c>
      <c r="H3" s="700" t="s">
        <v>82</v>
      </c>
      <c r="I3" s="727" t="s">
        <v>37</v>
      </c>
      <c r="J3" s="728"/>
      <c r="K3" s="728"/>
      <c r="L3" s="728"/>
      <c r="M3" s="728"/>
      <c r="N3" s="728"/>
      <c r="O3" s="728"/>
      <c r="P3" s="728"/>
      <c r="Q3" s="728"/>
      <c r="R3" s="728"/>
      <c r="S3" s="728"/>
      <c r="T3" s="729"/>
      <c r="U3" s="724" t="s">
        <v>103</v>
      </c>
      <c r="V3" s="735" t="s">
        <v>108</v>
      </c>
    </row>
    <row r="4" spans="1:22" s="12" customFormat="1" ht="15.75" customHeight="1">
      <c r="A4" s="717"/>
      <c r="B4" s="718"/>
      <c r="C4" s="722"/>
      <c r="D4" s="713"/>
      <c r="E4" s="712" t="s">
        <v>137</v>
      </c>
      <c r="F4" s="712" t="s">
        <v>62</v>
      </c>
      <c r="G4" s="725"/>
      <c r="H4" s="701"/>
      <c r="I4" s="706" t="s">
        <v>37</v>
      </c>
      <c r="J4" s="703" t="s">
        <v>38</v>
      </c>
      <c r="K4" s="704"/>
      <c r="L4" s="704"/>
      <c r="M4" s="704"/>
      <c r="N4" s="704"/>
      <c r="O4" s="704"/>
      <c r="P4" s="704"/>
      <c r="Q4" s="705"/>
      <c r="R4" s="700" t="s">
        <v>139</v>
      </c>
      <c r="S4" s="706" t="s">
        <v>148</v>
      </c>
      <c r="T4" s="700" t="s">
        <v>81</v>
      </c>
      <c r="U4" s="725"/>
      <c r="V4" s="735"/>
    </row>
    <row r="5" spans="1:22" s="11" customFormat="1" ht="15.75" customHeight="1">
      <c r="A5" s="717"/>
      <c r="B5" s="718"/>
      <c r="C5" s="722"/>
      <c r="D5" s="713"/>
      <c r="E5" s="713"/>
      <c r="F5" s="713"/>
      <c r="G5" s="725"/>
      <c r="H5" s="701"/>
      <c r="I5" s="734"/>
      <c r="J5" s="706" t="s">
        <v>61</v>
      </c>
      <c r="K5" s="703" t="s">
        <v>75</v>
      </c>
      <c r="L5" s="704"/>
      <c r="M5" s="704"/>
      <c r="N5" s="704"/>
      <c r="O5" s="704"/>
      <c r="P5" s="704"/>
      <c r="Q5" s="705"/>
      <c r="R5" s="701"/>
      <c r="S5" s="734"/>
      <c r="T5" s="701"/>
      <c r="U5" s="725"/>
      <c r="V5" s="735"/>
    </row>
    <row r="6" spans="1:22" s="11" customFormat="1" ht="15.75" customHeight="1">
      <c r="A6" s="717"/>
      <c r="B6" s="718"/>
      <c r="C6" s="722"/>
      <c r="D6" s="713"/>
      <c r="E6" s="713"/>
      <c r="F6" s="713"/>
      <c r="G6" s="725"/>
      <c r="H6" s="701"/>
      <c r="I6" s="734"/>
      <c r="J6" s="734"/>
      <c r="K6" s="706" t="s">
        <v>96</v>
      </c>
      <c r="L6" s="703" t="s">
        <v>75</v>
      </c>
      <c r="M6" s="704"/>
      <c r="N6" s="705"/>
      <c r="O6" s="706" t="s">
        <v>42</v>
      </c>
      <c r="P6" s="706" t="s">
        <v>147</v>
      </c>
      <c r="Q6" s="706" t="s">
        <v>46</v>
      </c>
      <c r="R6" s="701"/>
      <c r="S6" s="734"/>
      <c r="T6" s="701"/>
      <c r="U6" s="725"/>
      <c r="V6" s="735"/>
    </row>
    <row r="7" spans="1:22" s="11" customFormat="1" ht="44.25" customHeight="1">
      <c r="A7" s="719"/>
      <c r="B7" s="720"/>
      <c r="C7" s="723"/>
      <c r="D7" s="714"/>
      <c r="E7" s="714"/>
      <c r="F7" s="714"/>
      <c r="G7" s="726"/>
      <c r="H7" s="702"/>
      <c r="I7" s="707"/>
      <c r="J7" s="707"/>
      <c r="K7" s="707"/>
      <c r="L7" s="43" t="s">
        <v>39</v>
      </c>
      <c r="M7" s="43" t="s">
        <v>40</v>
      </c>
      <c r="N7" s="43" t="s">
        <v>53</v>
      </c>
      <c r="O7" s="707"/>
      <c r="P7" s="707"/>
      <c r="Q7" s="707"/>
      <c r="R7" s="702"/>
      <c r="S7" s="707"/>
      <c r="T7" s="702"/>
      <c r="U7" s="726"/>
      <c r="V7" s="735"/>
    </row>
    <row r="8" spans="1:22" ht="14.25" customHeight="1">
      <c r="A8" s="703" t="s">
        <v>3</v>
      </c>
      <c r="B8" s="705"/>
      <c r="C8" s="43" t="s">
        <v>13</v>
      </c>
      <c r="D8" s="43" t="s">
        <v>14</v>
      </c>
      <c r="E8" s="43" t="s">
        <v>19</v>
      </c>
      <c r="F8" s="43" t="s">
        <v>22</v>
      </c>
      <c r="G8" s="43" t="s">
        <v>23</v>
      </c>
      <c r="H8" s="43" t="s">
        <v>24</v>
      </c>
      <c r="I8" s="43" t="s">
        <v>25</v>
      </c>
      <c r="J8" s="43" t="s">
        <v>26</v>
      </c>
      <c r="K8" s="43" t="s">
        <v>27</v>
      </c>
      <c r="L8" s="43" t="s">
        <v>29</v>
      </c>
      <c r="M8" s="43" t="s">
        <v>30</v>
      </c>
      <c r="N8" s="43" t="s">
        <v>104</v>
      </c>
      <c r="O8" s="43" t="s">
        <v>101</v>
      </c>
      <c r="P8" s="43" t="s">
        <v>105</v>
      </c>
      <c r="Q8" s="43" t="s">
        <v>106</v>
      </c>
      <c r="R8" s="43" t="s">
        <v>107</v>
      </c>
      <c r="S8" s="43" t="s">
        <v>118</v>
      </c>
      <c r="T8" s="43" t="s">
        <v>131</v>
      </c>
      <c r="U8" s="43" t="s">
        <v>133</v>
      </c>
      <c r="V8" s="43" t="s">
        <v>149</v>
      </c>
    </row>
    <row r="9" spans="1:22" ht="14.25" customHeight="1">
      <c r="A9" s="703" t="s">
        <v>10</v>
      </c>
      <c r="B9" s="705"/>
      <c r="C9" s="45"/>
      <c r="D9" s="45"/>
      <c r="E9" s="45"/>
      <c r="F9" s="45"/>
      <c r="G9" s="45"/>
      <c r="H9" s="45"/>
      <c r="I9" s="45"/>
      <c r="J9" s="45"/>
      <c r="K9" s="45"/>
      <c r="L9" s="45"/>
      <c r="M9" s="45"/>
      <c r="N9" s="45"/>
      <c r="O9" s="45"/>
      <c r="P9" s="45"/>
      <c r="Q9" s="45"/>
      <c r="R9" s="45"/>
      <c r="S9" s="45"/>
      <c r="T9" s="45"/>
      <c r="U9" s="45"/>
      <c r="V9" s="45"/>
    </row>
    <row r="10" spans="1:22" ht="14.25" customHeight="1">
      <c r="A10" s="43" t="s">
        <v>0</v>
      </c>
      <c r="B10" s="46" t="s">
        <v>89</v>
      </c>
      <c r="C10" s="45"/>
      <c r="D10" s="45"/>
      <c r="E10" s="45"/>
      <c r="F10" s="45"/>
      <c r="G10" s="45"/>
      <c r="H10" s="45"/>
      <c r="I10" s="45"/>
      <c r="J10" s="45"/>
      <c r="K10" s="45"/>
      <c r="L10" s="45"/>
      <c r="M10" s="45"/>
      <c r="N10" s="45"/>
      <c r="O10" s="45"/>
      <c r="P10" s="45"/>
      <c r="Q10" s="45"/>
      <c r="R10" s="45"/>
      <c r="S10" s="45"/>
      <c r="T10" s="45"/>
      <c r="U10" s="45"/>
      <c r="V10" s="45"/>
    </row>
    <row r="11" spans="1:22" ht="14.25" customHeight="1">
      <c r="A11" s="47" t="s">
        <v>13</v>
      </c>
      <c r="B11" s="48" t="s">
        <v>31</v>
      </c>
      <c r="C11" s="45"/>
      <c r="D11" s="45"/>
      <c r="E11" s="45"/>
      <c r="F11" s="45"/>
      <c r="G11" s="45"/>
      <c r="H11" s="45"/>
      <c r="I11" s="45"/>
      <c r="J11" s="45"/>
      <c r="K11" s="45"/>
      <c r="L11" s="45"/>
      <c r="M11" s="45"/>
      <c r="N11" s="45"/>
      <c r="O11" s="45"/>
      <c r="P11" s="45"/>
      <c r="Q11" s="45"/>
      <c r="R11" s="45"/>
      <c r="S11" s="45"/>
      <c r="T11" s="45"/>
      <c r="U11" s="45"/>
      <c r="V11" s="45"/>
    </row>
    <row r="12" spans="1:22" ht="14.25" customHeight="1">
      <c r="A12" s="47" t="s">
        <v>14</v>
      </c>
      <c r="B12" s="49" t="s">
        <v>33</v>
      </c>
      <c r="C12" s="45"/>
      <c r="D12" s="45"/>
      <c r="E12" s="45"/>
      <c r="F12" s="45"/>
      <c r="G12" s="45"/>
      <c r="H12" s="45"/>
      <c r="I12" s="45"/>
      <c r="J12" s="45"/>
      <c r="K12" s="45"/>
      <c r="L12" s="45"/>
      <c r="M12" s="45"/>
      <c r="N12" s="45"/>
      <c r="O12" s="45"/>
      <c r="P12" s="45"/>
      <c r="Q12" s="45"/>
      <c r="R12" s="45"/>
      <c r="S12" s="45"/>
      <c r="T12" s="45"/>
      <c r="U12" s="45"/>
      <c r="V12" s="45"/>
    </row>
    <row r="13" spans="1:22" ht="14.25" customHeight="1">
      <c r="A13" s="47" t="s">
        <v>19</v>
      </c>
      <c r="B13" s="50" t="s">
        <v>141</v>
      </c>
      <c r="C13" s="45"/>
      <c r="D13" s="45"/>
      <c r="E13" s="45"/>
      <c r="F13" s="45"/>
      <c r="G13" s="45"/>
      <c r="H13" s="45"/>
      <c r="I13" s="45"/>
      <c r="J13" s="45"/>
      <c r="K13" s="45"/>
      <c r="L13" s="45"/>
      <c r="M13" s="45"/>
      <c r="N13" s="45"/>
      <c r="O13" s="45"/>
      <c r="P13" s="45"/>
      <c r="Q13" s="45"/>
      <c r="R13" s="45"/>
      <c r="S13" s="45"/>
      <c r="T13" s="45"/>
      <c r="U13" s="45"/>
      <c r="V13" s="45"/>
    </row>
    <row r="14" spans="1:22" ht="15.75">
      <c r="A14" s="47" t="s">
        <v>22</v>
      </c>
      <c r="B14" s="48" t="s">
        <v>145</v>
      </c>
      <c r="C14" s="45"/>
      <c r="D14" s="45"/>
      <c r="E14" s="45"/>
      <c r="F14" s="45"/>
      <c r="G14" s="45"/>
      <c r="H14" s="45"/>
      <c r="I14" s="45"/>
      <c r="J14" s="45"/>
      <c r="K14" s="45"/>
      <c r="L14" s="45"/>
      <c r="M14" s="45"/>
      <c r="N14" s="45"/>
      <c r="O14" s="45"/>
      <c r="P14" s="45"/>
      <c r="Q14" s="45"/>
      <c r="R14" s="45"/>
      <c r="S14" s="45"/>
      <c r="T14" s="45"/>
      <c r="U14" s="45"/>
      <c r="V14" s="52"/>
    </row>
    <row r="15" spans="1:22" ht="17.25" customHeight="1">
      <c r="A15" s="47" t="s">
        <v>23</v>
      </c>
      <c r="B15" s="51" t="s">
        <v>144</v>
      </c>
      <c r="C15" s="45"/>
      <c r="D15" s="45"/>
      <c r="E15" s="45"/>
      <c r="F15" s="45"/>
      <c r="G15" s="45"/>
      <c r="H15" s="45"/>
      <c r="I15" s="45"/>
      <c r="J15" s="45"/>
      <c r="K15" s="45"/>
      <c r="L15" s="45"/>
      <c r="M15" s="45"/>
      <c r="N15" s="45"/>
      <c r="O15" s="45"/>
      <c r="P15" s="45"/>
      <c r="Q15" s="45"/>
      <c r="R15" s="45"/>
      <c r="S15" s="45"/>
      <c r="T15" s="45"/>
      <c r="U15" s="45"/>
      <c r="V15" s="45"/>
    </row>
    <row r="16" spans="1:22" ht="17.25" customHeight="1">
      <c r="A16" s="47" t="s">
        <v>24</v>
      </c>
      <c r="B16" s="51" t="s">
        <v>146</v>
      </c>
      <c r="C16" s="45"/>
      <c r="D16" s="45"/>
      <c r="E16" s="45"/>
      <c r="F16" s="45"/>
      <c r="G16" s="45"/>
      <c r="H16" s="45"/>
      <c r="I16" s="45"/>
      <c r="J16" s="45"/>
      <c r="K16" s="45"/>
      <c r="L16" s="45"/>
      <c r="M16" s="45"/>
      <c r="N16" s="45"/>
      <c r="O16" s="45"/>
      <c r="P16" s="45"/>
      <c r="Q16" s="45"/>
      <c r="R16" s="45"/>
      <c r="S16" s="45"/>
      <c r="T16" s="45"/>
      <c r="U16" s="45"/>
      <c r="V16" s="45"/>
    </row>
    <row r="17" spans="1:22" ht="14.25" customHeight="1">
      <c r="A17" s="47" t="s">
        <v>25</v>
      </c>
      <c r="B17" s="48" t="s">
        <v>129</v>
      </c>
      <c r="C17" s="45"/>
      <c r="D17" s="45"/>
      <c r="E17" s="45"/>
      <c r="F17" s="45"/>
      <c r="G17" s="45"/>
      <c r="H17" s="45"/>
      <c r="I17" s="45"/>
      <c r="J17" s="45"/>
      <c r="K17" s="45"/>
      <c r="L17" s="45"/>
      <c r="M17" s="45"/>
      <c r="N17" s="45"/>
      <c r="O17" s="45"/>
      <c r="P17" s="45"/>
      <c r="Q17" s="45"/>
      <c r="R17" s="45"/>
      <c r="S17" s="45"/>
      <c r="T17" s="45"/>
      <c r="U17" s="45"/>
      <c r="V17" s="45"/>
    </row>
    <row r="18" spans="1:22" ht="14.25" customHeight="1">
      <c r="A18" s="47" t="s">
        <v>26</v>
      </c>
      <c r="B18" s="48" t="s">
        <v>32</v>
      </c>
      <c r="C18" s="45"/>
      <c r="D18" s="45"/>
      <c r="E18" s="45"/>
      <c r="F18" s="45"/>
      <c r="G18" s="45"/>
      <c r="H18" s="45"/>
      <c r="I18" s="45"/>
      <c r="J18" s="45"/>
      <c r="K18" s="45"/>
      <c r="L18" s="45"/>
      <c r="M18" s="45"/>
      <c r="N18" s="45"/>
      <c r="O18" s="45"/>
      <c r="P18" s="45"/>
      <c r="Q18" s="45"/>
      <c r="R18" s="45"/>
      <c r="S18" s="45"/>
      <c r="T18" s="45"/>
      <c r="U18" s="45"/>
      <c r="V18" s="45"/>
    </row>
    <row r="19" spans="1:22" ht="14.25" customHeight="1">
      <c r="A19" s="47" t="s">
        <v>27</v>
      </c>
      <c r="B19" s="48" t="s">
        <v>34</v>
      </c>
      <c r="C19" s="45"/>
      <c r="D19" s="45"/>
      <c r="E19" s="45"/>
      <c r="F19" s="45"/>
      <c r="G19" s="45"/>
      <c r="H19" s="45"/>
      <c r="I19" s="45"/>
      <c r="J19" s="45"/>
      <c r="K19" s="45"/>
      <c r="L19" s="45"/>
      <c r="M19" s="45"/>
      <c r="N19" s="45"/>
      <c r="O19" s="45"/>
      <c r="P19" s="45"/>
      <c r="Q19" s="45"/>
      <c r="R19" s="45"/>
      <c r="S19" s="45"/>
      <c r="T19" s="45"/>
      <c r="U19" s="45"/>
      <c r="V19" s="45"/>
    </row>
    <row r="20" spans="1:22" ht="14.25" customHeight="1">
      <c r="A20" s="47" t="s">
        <v>29</v>
      </c>
      <c r="B20" s="48" t="s">
        <v>35</v>
      </c>
      <c r="C20" s="45"/>
      <c r="D20" s="45"/>
      <c r="E20" s="45"/>
      <c r="F20" s="45"/>
      <c r="G20" s="45"/>
      <c r="H20" s="45"/>
      <c r="I20" s="45"/>
      <c r="J20" s="45"/>
      <c r="K20" s="45"/>
      <c r="L20" s="45"/>
      <c r="M20" s="45"/>
      <c r="N20" s="45"/>
      <c r="O20" s="45"/>
      <c r="P20" s="45"/>
      <c r="Q20" s="45"/>
      <c r="R20" s="45"/>
      <c r="S20" s="45"/>
      <c r="T20" s="45"/>
      <c r="U20" s="45"/>
      <c r="V20" s="45"/>
    </row>
    <row r="21" spans="1:22" ht="14.25" customHeight="1">
      <c r="A21" s="47" t="s">
        <v>30</v>
      </c>
      <c r="B21" s="48" t="s">
        <v>143</v>
      </c>
      <c r="C21" s="45"/>
      <c r="D21" s="45"/>
      <c r="E21" s="45"/>
      <c r="F21" s="45"/>
      <c r="G21" s="45"/>
      <c r="H21" s="45"/>
      <c r="I21" s="45"/>
      <c r="J21" s="45"/>
      <c r="K21" s="45"/>
      <c r="L21" s="45"/>
      <c r="M21" s="45"/>
      <c r="N21" s="45"/>
      <c r="O21" s="45"/>
      <c r="P21" s="45"/>
      <c r="Q21" s="45"/>
      <c r="R21" s="45"/>
      <c r="S21" s="45"/>
      <c r="T21" s="45"/>
      <c r="U21" s="45"/>
      <c r="V21" s="45"/>
    </row>
    <row r="22" spans="1:22" ht="14.25" customHeight="1">
      <c r="A22" s="47" t="s">
        <v>104</v>
      </c>
      <c r="B22" s="48" t="s">
        <v>142</v>
      </c>
      <c r="C22" s="45"/>
      <c r="D22" s="45"/>
      <c r="E22" s="45"/>
      <c r="F22" s="45"/>
      <c r="G22" s="45"/>
      <c r="H22" s="45"/>
      <c r="I22" s="45"/>
      <c r="J22" s="45"/>
      <c r="K22" s="45"/>
      <c r="L22" s="45"/>
      <c r="M22" s="45"/>
      <c r="N22" s="45"/>
      <c r="O22" s="45"/>
      <c r="P22" s="45"/>
      <c r="Q22" s="45"/>
      <c r="R22" s="45"/>
      <c r="S22" s="45"/>
      <c r="T22" s="45"/>
      <c r="U22" s="45"/>
      <c r="V22" s="45"/>
    </row>
    <row r="23" spans="1:22" ht="14.25" customHeight="1">
      <c r="A23" s="47" t="s">
        <v>101</v>
      </c>
      <c r="B23" s="48" t="s">
        <v>102</v>
      </c>
      <c r="C23" s="45"/>
      <c r="D23" s="45"/>
      <c r="E23" s="45"/>
      <c r="F23" s="45"/>
      <c r="G23" s="45"/>
      <c r="H23" s="45"/>
      <c r="I23" s="45"/>
      <c r="J23" s="45"/>
      <c r="K23" s="45"/>
      <c r="L23" s="45"/>
      <c r="M23" s="45"/>
      <c r="N23" s="45"/>
      <c r="O23" s="45"/>
      <c r="P23" s="45"/>
      <c r="Q23" s="45"/>
      <c r="R23" s="45"/>
      <c r="S23" s="45"/>
      <c r="T23" s="45"/>
      <c r="U23" s="45"/>
      <c r="V23" s="45"/>
    </row>
    <row r="24" spans="1:22" ht="14.25" customHeight="1">
      <c r="A24" s="43" t="s">
        <v>1</v>
      </c>
      <c r="B24" s="46" t="s">
        <v>90</v>
      </c>
      <c r="C24" s="45"/>
      <c r="D24" s="45"/>
      <c r="E24" s="45"/>
      <c r="F24" s="45"/>
      <c r="G24" s="45"/>
      <c r="H24" s="45"/>
      <c r="I24" s="45"/>
      <c r="J24" s="45"/>
      <c r="K24" s="45"/>
      <c r="L24" s="45"/>
      <c r="M24" s="45"/>
      <c r="N24" s="45"/>
      <c r="O24" s="45"/>
      <c r="P24" s="45"/>
      <c r="Q24" s="45"/>
      <c r="R24" s="45"/>
      <c r="S24" s="45"/>
      <c r="T24" s="45"/>
      <c r="U24" s="45"/>
      <c r="V24" s="45"/>
    </row>
    <row r="25" spans="1:22" ht="14.25" customHeight="1">
      <c r="A25" s="47" t="s">
        <v>13</v>
      </c>
      <c r="B25" s="48" t="s">
        <v>31</v>
      </c>
      <c r="C25" s="45"/>
      <c r="D25" s="45"/>
      <c r="E25" s="45"/>
      <c r="F25" s="45"/>
      <c r="G25" s="45"/>
      <c r="H25" s="45"/>
      <c r="I25" s="45"/>
      <c r="J25" s="45"/>
      <c r="K25" s="45"/>
      <c r="L25" s="45"/>
      <c r="M25" s="45"/>
      <c r="N25" s="45"/>
      <c r="O25" s="45"/>
      <c r="P25" s="45"/>
      <c r="Q25" s="45"/>
      <c r="R25" s="45"/>
      <c r="S25" s="45"/>
      <c r="T25" s="45"/>
      <c r="U25" s="45"/>
      <c r="V25" s="45"/>
    </row>
    <row r="26" spans="1:22" ht="14.25" customHeight="1">
      <c r="A26" s="47" t="s">
        <v>14</v>
      </c>
      <c r="B26" s="49" t="s">
        <v>33</v>
      </c>
      <c r="C26" s="45"/>
      <c r="D26" s="45"/>
      <c r="E26" s="45"/>
      <c r="F26" s="45"/>
      <c r="G26" s="45"/>
      <c r="H26" s="45"/>
      <c r="I26" s="45"/>
      <c r="J26" s="45"/>
      <c r="K26" s="45"/>
      <c r="L26" s="45"/>
      <c r="M26" s="45"/>
      <c r="N26" s="45"/>
      <c r="O26" s="45"/>
      <c r="P26" s="45"/>
      <c r="Q26" s="45"/>
      <c r="R26" s="45"/>
      <c r="S26" s="45"/>
      <c r="T26" s="45"/>
      <c r="U26" s="45"/>
      <c r="V26" s="45"/>
    </row>
    <row r="27" spans="1:22" ht="14.25" customHeight="1">
      <c r="A27" s="47" t="s">
        <v>19</v>
      </c>
      <c r="B27" s="50" t="s">
        <v>141</v>
      </c>
      <c r="C27" s="45"/>
      <c r="D27" s="45"/>
      <c r="E27" s="45"/>
      <c r="F27" s="45"/>
      <c r="G27" s="45"/>
      <c r="H27" s="45"/>
      <c r="I27" s="45"/>
      <c r="J27" s="45"/>
      <c r="K27" s="45"/>
      <c r="L27" s="45"/>
      <c r="M27" s="45"/>
      <c r="N27" s="45"/>
      <c r="O27" s="45"/>
      <c r="P27" s="45"/>
      <c r="Q27" s="45"/>
      <c r="R27" s="45"/>
      <c r="S27" s="45"/>
      <c r="T27" s="45"/>
      <c r="U27" s="45"/>
      <c r="V27" s="45"/>
    </row>
    <row r="28" spans="1:22" ht="14.25" customHeight="1">
      <c r="A28" s="47" t="s">
        <v>22</v>
      </c>
      <c r="B28" s="48" t="s">
        <v>145</v>
      </c>
      <c r="C28" s="45"/>
      <c r="D28" s="45"/>
      <c r="E28" s="45"/>
      <c r="F28" s="45"/>
      <c r="G28" s="45"/>
      <c r="H28" s="45"/>
      <c r="I28" s="45"/>
      <c r="J28" s="45"/>
      <c r="K28" s="45"/>
      <c r="L28" s="45"/>
      <c r="M28" s="45"/>
      <c r="N28" s="45"/>
      <c r="O28" s="45"/>
      <c r="P28" s="45"/>
      <c r="Q28" s="45"/>
      <c r="R28" s="45"/>
      <c r="S28" s="45"/>
      <c r="T28" s="45"/>
      <c r="U28" s="45"/>
      <c r="V28" s="45"/>
    </row>
    <row r="29" spans="1:22" ht="15.75">
      <c r="A29" s="47" t="s">
        <v>23</v>
      </c>
      <c r="B29" s="51" t="s">
        <v>144</v>
      </c>
      <c r="C29" s="45"/>
      <c r="D29" s="45"/>
      <c r="E29" s="45"/>
      <c r="F29" s="45"/>
      <c r="G29" s="45"/>
      <c r="H29" s="45"/>
      <c r="I29" s="45"/>
      <c r="J29" s="45"/>
      <c r="K29" s="45"/>
      <c r="L29" s="45"/>
      <c r="M29" s="45"/>
      <c r="N29" s="45"/>
      <c r="O29" s="45"/>
      <c r="P29" s="45"/>
      <c r="Q29" s="45"/>
      <c r="R29" s="45"/>
      <c r="S29" s="45"/>
      <c r="T29" s="45"/>
      <c r="U29" s="45"/>
      <c r="V29" s="52"/>
    </row>
    <row r="30" spans="1:22" ht="14.25" customHeight="1">
      <c r="A30" s="47" t="s">
        <v>24</v>
      </c>
      <c r="B30" s="48" t="s">
        <v>128</v>
      </c>
      <c r="C30" s="45"/>
      <c r="D30" s="45"/>
      <c r="E30" s="45"/>
      <c r="F30" s="45"/>
      <c r="G30" s="45"/>
      <c r="H30" s="45"/>
      <c r="I30" s="45"/>
      <c r="J30" s="45"/>
      <c r="K30" s="45"/>
      <c r="L30" s="45"/>
      <c r="M30" s="45"/>
      <c r="N30" s="45"/>
      <c r="O30" s="45"/>
      <c r="P30" s="45"/>
      <c r="Q30" s="45"/>
      <c r="R30" s="45"/>
      <c r="S30" s="45"/>
      <c r="T30" s="45"/>
      <c r="U30" s="45"/>
      <c r="V30" s="45"/>
    </row>
    <row r="31" spans="1:22" ht="14.25" customHeight="1">
      <c r="A31" s="47" t="s">
        <v>25</v>
      </c>
      <c r="B31" s="48" t="s">
        <v>129</v>
      </c>
      <c r="C31" s="45"/>
      <c r="D31" s="45"/>
      <c r="E31" s="45"/>
      <c r="F31" s="45"/>
      <c r="G31" s="45"/>
      <c r="H31" s="45"/>
      <c r="I31" s="45"/>
      <c r="J31" s="45"/>
      <c r="K31" s="45"/>
      <c r="L31" s="45"/>
      <c r="M31" s="45"/>
      <c r="N31" s="45"/>
      <c r="O31" s="45"/>
      <c r="P31" s="45"/>
      <c r="Q31" s="45"/>
      <c r="R31" s="45"/>
      <c r="S31" s="45"/>
      <c r="T31" s="45"/>
      <c r="U31" s="45"/>
      <c r="V31" s="45"/>
    </row>
    <row r="32" spans="1:22" ht="14.25" customHeight="1">
      <c r="A32" s="47" t="s">
        <v>26</v>
      </c>
      <c r="B32" s="48" t="s">
        <v>32</v>
      </c>
      <c r="C32" s="45"/>
      <c r="D32" s="45"/>
      <c r="E32" s="45"/>
      <c r="F32" s="45"/>
      <c r="G32" s="45"/>
      <c r="H32" s="45"/>
      <c r="I32" s="45"/>
      <c r="J32" s="45"/>
      <c r="K32" s="45"/>
      <c r="L32" s="45"/>
      <c r="M32" s="45"/>
      <c r="N32" s="45"/>
      <c r="O32" s="45"/>
      <c r="P32" s="45"/>
      <c r="Q32" s="45"/>
      <c r="R32" s="45"/>
      <c r="S32" s="45"/>
      <c r="T32" s="45"/>
      <c r="U32" s="45"/>
      <c r="V32" s="45"/>
    </row>
    <row r="33" spans="1:22" ht="14.25" customHeight="1">
      <c r="A33" s="47" t="s">
        <v>27</v>
      </c>
      <c r="B33" s="48" t="s">
        <v>34</v>
      </c>
      <c r="C33" s="45"/>
      <c r="D33" s="45"/>
      <c r="E33" s="45"/>
      <c r="F33" s="45"/>
      <c r="G33" s="45"/>
      <c r="H33" s="45"/>
      <c r="I33" s="45"/>
      <c r="J33" s="45"/>
      <c r="K33" s="45"/>
      <c r="L33" s="45"/>
      <c r="M33" s="45"/>
      <c r="N33" s="45"/>
      <c r="O33" s="45"/>
      <c r="P33" s="45"/>
      <c r="Q33" s="45"/>
      <c r="R33" s="45"/>
      <c r="S33" s="45"/>
      <c r="T33" s="45"/>
      <c r="U33" s="45"/>
      <c r="V33" s="45"/>
    </row>
    <row r="34" spans="1:22" ht="14.25" customHeight="1">
      <c r="A34" s="47" t="s">
        <v>29</v>
      </c>
      <c r="B34" s="48" t="s">
        <v>35</v>
      </c>
      <c r="C34" s="45"/>
      <c r="D34" s="45"/>
      <c r="E34" s="45"/>
      <c r="F34" s="45"/>
      <c r="G34" s="45"/>
      <c r="H34" s="45"/>
      <c r="I34" s="45"/>
      <c r="J34" s="45"/>
      <c r="K34" s="45"/>
      <c r="L34" s="45"/>
      <c r="M34" s="45"/>
      <c r="N34" s="45"/>
      <c r="O34" s="45"/>
      <c r="P34" s="45"/>
      <c r="Q34" s="45"/>
      <c r="R34" s="45"/>
      <c r="S34" s="45"/>
      <c r="T34" s="45"/>
      <c r="U34" s="45"/>
      <c r="V34" s="45"/>
    </row>
    <row r="35" spans="1:22" ht="14.25" customHeight="1">
      <c r="A35" s="47" t="s">
        <v>30</v>
      </c>
      <c r="B35" s="48" t="s">
        <v>143</v>
      </c>
      <c r="C35" s="45"/>
      <c r="D35" s="45"/>
      <c r="E35" s="45"/>
      <c r="F35" s="45"/>
      <c r="G35" s="45"/>
      <c r="H35" s="45"/>
      <c r="I35" s="45"/>
      <c r="J35" s="45"/>
      <c r="K35" s="45"/>
      <c r="L35" s="45"/>
      <c r="M35" s="45"/>
      <c r="N35" s="45"/>
      <c r="O35" s="45"/>
      <c r="P35" s="45"/>
      <c r="Q35" s="45"/>
      <c r="R35" s="45"/>
      <c r="S35" s="45"/>
      <c r="T35" s="45"/>
      <c r="U35" s="45"/>
      <c r="V35" s="45"/>
    </row>
    <row r="36" spans="1:22" ht="14.25" customHeight="1">
      <c r="A36" s="47" t="s">
        <v>104</v>
      </c>
      <c r="B36" s="48" t="s">
        <v>142</v>
      </c>
      <c r="C36" s="45"/>
      <c r="D36" s="45"/>
      <c r="E36" s="45"/>
      <c r="F36" s="45"/>
      <c r="G36" s="45"/>
      <c r="H36" s="45"/>
      <c r="I36" s="45"/>
      <c r="J36" s="45"/>
      <c r="K36" s="45"/>
      <c r="L36" s="45"/>
      <c r="M36" s="45"/>
      <c r="N36" s="45"/>
      <c r="O36" s="45"/>
      <c r="P36" s="45"/>
      <c r="Q36" s="45"/>
      <c r="R36" s="45"/>
      <c r="S36" s="45"/>
      <c r="T36" s="45"/>
      <c r="U36" s="45"/>
      <c r="V36" s="45"/>
    </row>
    <row r="37" spans="1:22" ht="14.25" customHeight="1">
      <c r="A37" s="47" t="s">
        <v>101</v>
      </c>
      <c r="B37" s="48" t="s">
        <v>102</v>
      </c>
      <c r="C37" s="45"/>
      <c r="D37" s="45"/>
      <c r="E37" s="45"/>
      <c r="F37" s="45"/>
      <c r="G37" s="45"/>
      <c r="H37" s="45"/>
      <c r="I37" s="45"/>
      <c r="J37" s="45"/>
      <c r="K37" s="45"/>
      <c r="L37" s="45"/>
      <c r="M37" s="45"/>
      <c r="N37" s="45"/>
      <c r="O37" s="45"/>
      <c r="P37" s="45"/>
      <c r="Q37" s="45"/>
      <c r="R37" s="45"/>
      <c r="S37" s="45"/>
      <c r="T37" s="45"/>
      <c r="U37" s="45"/>
      <c r="V37" s="45"/>
    </row>
    <row r="38" spans="1:22" s="5" customFormat="1" ht="45.75" customHeight="1">
      <c r="A38" s="730" t="s">
        <v>119</v>
      </c>
      <c r="B38" s="730"/>
      <c r="C38" s="730"/>
      <c r="D38" s="730"/>
      <c r="E38" s="730"/>
      <c r="F38" s="730"/>
      <c r="G38" s="730"/>
      <c r="H38" s="730"/>
      <c r="I38" s="7"/>
      <c r="J38" s="7"/>
      <c r="K38" s="7"/>
      <c r="L38" s="7"/>
      <c r="M38" s="7"/>
      <c r="O38" s="732" t="s">
        <v>127</v>
      </c>
      <c r="P38" s="732"/>
      <c r="Q38" s="732"/>
      <c r="R38" s="732"/>
      <c r="S38" s="732"/>
      <c r="T38" s="732"/>
      <c r="U38" s="732"/>
      <c r="V38" s="732"/>
    </row>
    <row r="39" spans="1:22" ht="15.75">
      <c r="A39" s="731"/>
      <c r="B39" s="731"/>
      <c r="C39" s="731"/>
      <c r="D39" s="731"/>
      <c r="E39" s="731"/>
      <c r="F39" s="731"/>
      <c r="G39" s="731"/>
      <c r="H39" s="731"/>
      <c r="O39" s="733"/>
      <c r="P39" s="733"/>
      <c r="Q39" s="733"/>
      <c r="R39" s="733"/>
      <c r="S39" s="733"/>
      <c r="T39" s="733"/>
      <c r="U39" s="733"/>
      <c r="V39" s="733"/>
    </row>
  </sheetData>
  <sheetProtection/>
  <mergeCells count="31">
    <mergeCell ref="A8:B8"/>
    <mergeCell ref="R4:R7"/>
    <mergeCell ref="S4:S7"/>
    <mergeCell ref="J4:Q4"/>
    <mergeCell ref="A38:H39"/>
    <mergeCell ref="O38:V39"/>
    <mergeCell ref="U3:U7"/>
    <mergeCell ref="J5:J7"/>
    <mergeCell ref="F4:F7"/>
    <mergeCell ref="L6:N6"/>
    <mergeCell ref="P6:P7"/>
    <mergeCell ref="T4:T7"/>
    <mergeCell ref="V3:V7"/>
    <mergeCell ref="A9:B9"/>
    <mergeCell ref="A1:D1"/>
    <mergeCell ref="D3:D7"/>
    <mergeCell ref="A3:B7"/>
    <mergeCell ref="C3:C7"/>
    <mergeCell ref="E4:E7"/>
    <mergeCell ref="O6:O7"/>
    <mergeCell ref="G3:G7"/>
    <mergeCell ref="E3:F3"/>
    <mergeCell ref="I3:T3"/>
    <mergeCell ref="K6:K7"/>
    <mergeCell ref="E1:P1"/>
    <mergeCell ref="H3:H7"/>
    <mergeCell ref="K5:Q5"/>
    <mergeCell ref="Q6:Q7"/>
    <mergeCell ref="Q1:V1"/>
    <mergeCell ref="Q2:V2"/>
    <mergeCell ref="I4:I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M36"/>
  <sheetViews>
    <sheetView view="pageBreakPreview" zoomScale="85" zoomScaleNormal="90" zoomScaleSheetLayoutView="85" zoomScalePageLayoutView="0" workbookViewId="0" topLeftCell="A28">
      <selection activeCell="B38" sqref="B38"/>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hidden="1" customWidth="1"/>
    <col min="6" max="7" width="11.625" style="3" hidden="1" customWidth="1"/>
    <col min="8" max="8" width="11.25390625" style="3" hidden="1" customWidth="1"/>
    <col min="9" max="9" width="13.00390625" style="3" hidden="1" customWidth="1"/>
    <col min="10" max="16" width="0" style="3" hidden="1" customWidth="1"/>
    <col min="17" max="16384" width="9.00390625" style="3" customWidth="1"/>
  </cols>
  <sheetData>
    <row r="1" spans="1:4" s="9" customFormat="1" ht="50.25" customHeight="1">
      <c r="A1" s="736" t="s">
        <v>100</v>
      </c>
      <c r="B1" s="737"/>
      <c r="C1" s="737"/>
      <c r="D1" s="737"/>
    </row>
    <row r="2" spans="1:12" s="10" customFormat="1" ht="39.75" customHeight="1">
      <c r="A2" s="738" t="s">
        <v>20</v>
      </c>
      <c r="B2" s="739"/>
      <c r="C2" s="191" t="s">
        <v>88</v>
      </c>
      <c r="D2" s="191" t="s">
        <v>91</v>
      </c>
      <c r="E2" s="359"/>
      <c r="F2" s="360" t="s">
        <v>420</v>
      </c>
      <c r="G2" s="360" t="s">
        <v>421</v>
      </c>
      <c r="H2" s="360"/>
      <c r="L2" s="3"/>
    </row>
    <row r="3" spans="1:12" ht="21" customHeight="1">
      <c r="A3" s="21" t="s">
        <v>13</v>
      </c>
      <c r="B3" s="22" t="s">
        <v>87</v>
      </c>
      <c r="C3" s="204">
        <f>SUM(C4:C11)</f>
        <v>4506141</v>
      </c>
      <c r="D3" s="423">
        <f>SUM(D4:D11)-D9</f>
        <v>11853705</v>
      </c>
      <c r="E3" s="348">
        <f>C3+D3</f>
        <v>16359846</v>
      </c>
      <c r="F3" s="348">
        <f>'02'!L13</f>
        <v>4506141</v>
      </c>
      <c r="G3" s="348">
        <f>'02'!L27</f>
        <v>11853705</v>
      </c>
      <c r="H3" s="348">
        <f>F3+G3</f>
        <v>16359846</v>
      </c>
      <c r="I3" s="348">
        <f>E3-H3</f>
        <v>0</v>
      </c>
      <c r="J3" s="361" t="s">
        <v>422</v>
      </c>
      <c r="K3" s="204">
        <f>C3+18437</f>
        <v>4524578</v>
      </c>
      <c r="L3" s="2"/>
    </row>
    <row r="4" spans="1:9" s="2" customFormat="1" ht="21" customHeight="1">
      <c r="A4" s="20" t="s">
        <v>15</v>
      </c>
      <c r="B4" s="23" t="s">
        <v>305</v>
      </c>
      <c r="C4" s="202">
        <v>135068</v>
      </c>
      <c r="D4" s="202">
        <v>15000</v>
      </c>
      <c r="E4" s="348"/>
      <c r="F4" s="348"/>
      <c r="G4" s="348"/>
      <c r="H4" s="348"/>
      <c r="I4" s="348"/>
    </row>
    <row r="5" spans="1:12" s="2" customFormat="1" ht="21" customHeight="1">
      <c r="A5" s="20" t="s">
        <v>16</v>
      </c>
      <c r="B5" s="23" t="s">
        <v>306</v>
      </c>
      <c r="C5" s="202">
        <v>0</v>
      </c>
      <c r="D5" s="202">
        <v>0</v>
      </c>
      <c r="E5" s="348"/>
      <c r="F5" s="348"/>
      <c r="G5" s="348"/>
      <c r="H5" s="348"/>
      <c r="I5" s="348"/>
      <c r="L5" s="357"/>
    </row>
    <row r="6" spans="1:13" s="2" customFormat="1" ht="32.25" customHeight="1">
      <c r="A6" s="20" t="s">
        <v>41</v>
      </c>
      <c r="B6" s="23" t="s">
        <v>307</v>
      </c>
      <c r="C6" s="203">
        <v>3876141</v>
      </c>
      <c r="D6" s="202">
        <v>10189220</v>
      </c>
      <c r="E6" s="348"/>
      <c r="F6" s="348"/>
      <c r="G6" s="348"/>
      <c r="H6" s="348"/>
      <c r="I6" s="348"/>
      <c r="J6" s="361" t="s">
        <v>422</v>
      </c>
      <c r="L6" s="307"/>
      <c r="M6" s="358"/>
    </row>
    <row r="7" spans="1:13" s="16" customFormat="1" ht="21" customHeight="1">
      <c r="A7" s="20" t="s">
        <v>43</v>
      </c>
      <c r="B7" s="23" t="s">
        <v>308</v>
      </c>
      <c r="C7" s="202">
        <v>379503</v>
      </c>
      <c r="D7" s="306">
        <v>1649485</v>
      </c>
      <c r="E7" s="348"/>
      <c r="F7" s="348"/>
      <c r="G7" s="348"/>
      <c r="H7" s="348"/>
      <c r="I7" s="348"/>
      <c r="L7" s="2"/>
      <c r="M7" s="307"/>
    </row>
    <row r="8" spans="1:9" s="2" customFormat="1" ht="21" customHeight="1">
      <c r="A8" s="20" t="s">
        <v>44</v>
      </c>
      <c r="B8" s="23" t="s">
        <v>309</v>
      </c>
      <c r="C8" s="202">
        <v>0</v>
      </c>
      <c r="D8" s="202"/>
      <c r="E8" s="348"/>
      <c r="F8" s="348"/>
      <c r="G8" s="348"/>
      <c r="H8" s="348"/>
      <c r="I8" s="348"/>
    </row>
    <row r="9" spans="1:9" s="2" customFormat="1" ht="21" customHeight="1">
      <c r="A9" s="20" t="s">
        <v>77</v>
      </c>
      <c r="B9" s="23" t="s">
        <v>310</v>
      </c>
      <c r="C9" s="202">
        <v>115429</v>
      </c>
      <c r="D9" s="203"/>
      <c r="E9" s="348"/>
      <c r="F9" s="348"/>
      <c r="G9" s="348"/>
      <c r="H9" s="348"/>
      <c r="I9" s="348"/>
    </row>
    <row r="10" spans="1:9" s="2" customFormat="1" ht="21" customHeight="1">
      <c r="A10" s="20" t="s">
        <v>80</v>
      </c>
      <c r="B10" s="23" t="s">
        <v>311</v>
      </c>
      <c r="C10" s="203"/>
      <c r="D10" s="202"/>
      <c r="E10" s="348"/>
      <c r="F10" s="348"/>
      <c r="G10" s="348"/>
      <c r="H10" s="348"/>
      <c r="I10" s="348"/>
    </row>
    <row r="11" spans="1:12" s="2" customFormat="1" ht="21" customHeight="1">
      <c r="A11" s="20" t="s">
        <v>83</v>
      </c>
      <c r="B11" s="23" t="s">
        <v>312</v>
      </c>
      <c r="C11" s="202"/>
      <c r="D11" s="202"/>
      <c r="E11" s="348"/>
      <c r="F11" s="348"/>
      <c r="G11" s="348"/>
      <c r="H11" s="348"/>
      <c r="I11" s="348"/>
      <c r="L11" s="16"/>
    </row>
    <row r="12" spans="1:9" s="16" customFormat="1" ht="21" customHeight="1">
      <c r="A12" s="21" t="s">
        <v>14</v>
      </c>
      <c r="B12" s="22" t="s">
        <v>46</v>
      </c>
      <c r="C12" s="204">
        <f>SUM(C13:C15)</f>
        <v>1088</v>
      </c>
      <c r="D12" s="204">
        <f>SUM(D13:D15)</f>
        <v>2229132</v>
      </c>
      <c r="E12" s="348">
        <f>C12+D12</f>
        <v>2230220</v>
      </c>
      <c r="F12" s="348">
        <f>'02'!P13</f>
        <v>1088</v>
      </c>
      <c r="G12" s="348">
        <f>'02'!P27</f>
        <v>2229132</v>
      </c>
      <c r="H12" s="348">
        <f>F12+G12</f>
        <v>2230220</v>
      </c>
      <c r="I12" s="348">
        <f>E12-H12</f>
        <v>0</v>
      </c>
    </row>
    <row r="13" spans="1:9" s="16" customFormat="1" ht="21" customHeight="1">
      <c r="A13" s="20" t="s">
        <v>17</v>
      </c>
      <c r="B13" s="24" t="s">
        <v>45</v>
      </c>
      <c r="C13" s="205"/>
      <c r="D13" s="202"/>
      <c r="E13" s="348"/>
      <c r="F13" s="348"/>
      <c r="G13" s="348"/>
      <c r="H13" s="348"/>
      <c r="I13" s="348"/>
    </row>
    <row r="14" spans="1:12" s="16" customFormat="1" ht="21" customHeight="1">
      <c r="A14" s="20" t="s">
        <v>18</v>
      </c>
      <c r="B14" s="24" t="s">
        <v>86</v>
      </c>
      <c r="C14" s="205"/>
      <c r="D14" s="202"/>
      <c r="E14" s="348"/>
      <c r="F14" s="348"/>
      <c r="G14" s="348"/>
      <c r="H14" s="348"/>
      <c r="I14" s="348"/>
      <c r="L14" s="13"/>
    </row>
    <row r="15" spans="1:12" s="13" customFormat="1" ht="21" customHeight="1">
      <c r="A15" s="20" t="s">
        <v>111</v>
      </c>
      <c r="B15" s="23" t="s">
        <v>109</v>
      </c>
      <c r="C15" s="202">
        <v>1088</v>
      </c>
      <c r="D15" s="202">
        <v>2229132</v>
      </c>
      <c r="E15" s="348"/>
      <c r="F15" s="348"/>
      <c r="G15" s="348"/>
      <c r="H15" s="348"/>
      <c r="I15" s="348"/>
      <c r="L15" s="14"/>
    </row>
    <row r="16" spans="1:9" s="14" customFormat="1" ht="21" customHeight="1">
      <c r="A16" s="21" t="s">
        <v>19</v>
      </c>
      <c r="B16" s="22" t="s">
        <v>84</v>
      </c>
      <c r="C16" s="204">
        <f>SUM(C17:C25)-C19-C24</f>
        <v>6050</v>
      </c>
      <c r="D16" s="423">
        <f>SUM(D17:D25)</f>
        <v>188050</v>
      </c>
      <c r="E16" s="348">
        <f>C16+D16</f>
        <v>194100</v>
      </c>
      <c r="F16" s="348">
        <f>'02'!O13+'02'!R13</f>
        <v>6050</v>
      </c>
      <c r="G16" s="348">
        <f>'02'!O27+'02'!R27</f>
        <v>188050</v>
      </c>
      <c r="H16" s="348">
        <f>F16+G16</f>
        <v>194100</v>
      </c>
      <c r="I16" s="348">
        <f>E16-H16</f>
        <v>0</v>
      </c>
    </row>
    <row r="17" spans="1:9" s="14" customFormat="1" ht="21" customHeight="1">
      <c r="A17" s="20" t="s">
        <v>47</v>
      </c>
      <c r="B17" s="23" t="s">
        <v>66</v>
      </c>
      <c r="C17" s="202"/>
      <c r="D17" s="202"/>
      <c r="E17" s="348"/>
      <c r="F17" s="348"/>
      <c r="G17" s="348"/>
      <c r="H17" s="348"/>
      <c r="I17" s="348"/>
    </row>
    <row r="18" spans="1:12" s="14" customFormat="1" ht="21" customHeight="1">
      <c r="A18" s="20" t="s">
        <v>48</v>
      </c>
      <c r="B18" s="23" t="s">
        <v>67</v>
      </c>
      <c r="C18" s="202"/>
      <c r="D18" s="202"/>
      <c r="E18" s="348"/>
      <c r="F18" s="348"/>
      <c r="G18" s="348"/>
      <c r="H18" s="348"/>
      <c r="I18" s="348"/>
      <c r="L18" s="15"/>
    </row>
    <row r="19" spans="1:12" s="15" customFormat="1" ht="21" customHeight="1">
      <c r="A19" s="20" t="s">
        <v>92</v>
      </c>
      <c r="B19" s="23" t="s">
        <v>79</v>
      </c>
      <c r="C19" s="203"/>
      <c r="D19" s="202">
        <v>98050</v>
      </c>
      <c r="E19" s="348"/>
      <c r="F19" s="348"/>
      <c r="G19" s="348"/>
      <c r="H19" s="348"/>
      <c r="I19" s="348"/>
      <c r="L19" s="3"/>
    </row>
    <row r="20" spans="1:9" ht="21" customHeight="1">
      <c r="A20" s="20" t="s">
        <v>93</v>
      </c>
      <c r="B20" s="23" t="s">
        <v>68</v>
      </c>
      <c r="C20" s="202">
        <v>6050</v>
      </c>
      <c r="D20" s="214">
        <v>90000</v>
      </c>
      <c r="E20" s="348"/>
      <c r="F20" s="348"/>
      <c r="G20" s="348"/>
      <c r="H20" s="348"/>
      <c r="I20" s="348"/>
    </row>
    <row r="21" spans="1:9" ht="21" customHeight="1">
      <c r="A21" s="20" t="s">
        <v>112</v>
      </c>
      <c r="B21" s="23" t="s">
        <v>69</v>
      </c>
      <c r="C21" s="202"/>
      <c r="D21" s="202"/>
      <c r="E21" s="348"/>
      <c r="F21" s="348"/>
      <c r="G21" s="348"/>
      <c r="H21" s="348"/>
      <c r="I21" s="348"/>
    </row>
    <row r="22" spans="1:12" ht="21" customHeight="1">
      <c r="A22" s="20" t="s">
        <v>113</v>
      </c>
      <c r="B22" s="23" t="s">
        <v>70</v>
      </c>
      <c r="C22" s="202"/>
      <c r="D22" s="202"/>
      <c r="E22" s="348"/>
      <c r="F22" s="348"/>
      <c r="G22" s="348"/>
      <c r="H22" s="348"/>
      <c r="I22" s="348"/>
      <c r="L22" s="2"/>
    </row>
    <row r="23" spans="1:9" s="2" customFormat="1" ht="21" customHeight="1">
      <c r="A23" s="20" t="s">
        <v>114</v>
      </c>
      <c r="B23" s="23" t="s">
        <v>71</v>
      </c>
      <c r="C23" s="202"/>
      <c r="D23" s="202"/>
      <c r="E23" s="348"/>
      <c r="F23" s="348"/>
      <c r="G23" s="348"/>
      <c r="H23" s="348"/>
      <c r="I23" s="348"/>
    </row>
    <row r="24" spans="1:9" s="2" customFormat="1" ht="21" customHeight="1">
      <c r="A24" s="20" t="s">
        <v>115</v>
      </c>
      <c r="B24" s="23" t="s">
        <v>78</v>
      </c>
      <c r="C24" s="203"/>
      <c r="D24" s="202"/>
      <c r="E24" s="348"/>
      <c r="F24" s="348"/>
      <c r="G24" s="348"/>
      <c r="H24" s="348"/>
      <c r="I24" s="348"/>
    </row>
    <row r="25" spans="1:9" s="2" customFormat="1" ht="21" customHeight="1">
      <c r="A25" s="20" t="s">
        <v>116</v>
      </c>
      <c r="B25" s="23" t="s">
        <v>72</v>
      </c>
      <c r="C25" s="202"/>
      <c r="D25" s="214"/>
      <c r="E25" s="348"/>
      <c r="F25" s="348"/>
      <c r="G25" s="348"/>
      <c r="H25" s="348"/>
      <c r="I25" s="348"/>
    </row>
    <row r="26" spans="1:9" s="2" customFormat="1" ht="21" customHeight="1">
      <c r="A26" s="21" t="s">
        <v>22</v>
      </c>
      <c r="B26" s="22" t="s">
        <v>85</v>
      </c>
      <c r="C26" s="204">
        <f>SUM(C27:C28)</f>
        <v>300</v>
      </c>
      <c r="D26" s="204">
        <f>SUM(D27:D28)</f>
        <v>0</v>
      </c>
      <c r="E26" s="348">
        <f>C26+D26</f>
        <v>300</v>
      </c>
      <c r="F26" s="348">
        <f>'02'!S13</f>
        <v>300</v>
      </c>
      <c r="G26" s="348">
        <f>'02'!S27</f>
        <v>0</v>
      </c>
      <c r="H26" s="348">
        <f>F26+G26</f>
        <v>300</v>
      </c>
      <c r="I26" s="348">
        <f>E26-H26</f>
        <v>0</v>
      </c>
    </row>
    <row r="27" spans="1:9" s="2" customFormat="1" ht="21" customHeight="1">
      <c r="A27" s="20" t="s">
        <v>49</v>
      </c>
      <c r="B27" s="23" t="s">
        <v>73</v>
      </c>
      <c r="C27" s="202">
        <v>300</v>
      </c>
      <c r="D27" s="202">
        <v>0</v>
      </c>
      <c r="E27" s="348"/>
      <c r="F27" s="348"/>
      <c r="G27" s="348"/>
      <c r="H27" s="348"/>
      <c r="I27" s="348"/>
    </row>
    <row r="28" spans="1:9" s="2" customFormat="1" ht="21" customHeight="1">
      <c r="A28" s="20" t="s">
        <v>50</v>
      </c>
      <c r="B28" s="23" t="s">
        <v>74</v>
      </c>
      <c r="C28" s="202"/>
      <c r="D28" s="202"/>
      <c r="E28" s="348"/>
      <c r="F28" s="348"/>
      <c r="G28" s="348"/>
      <c r="H28" s="348"/>
      <c r="I28" s="348"/>
    </row>
    <row r="29" spans="1:9" s="2" customFormat="1" ht="21" customHeight="1">
      <c r="A29" s="32" t="s">
        <v>23</v>
      </c>
      <c r="B29" s="33" t="s">
        <v>110</v>
      </c>
      <c r="C29" s="204">
        <f>SUM(C30:C33)</f>
        <v>28764495</v>
      </c>
      <c r="D29" s="204">
        <f>SUM(D30:D33)</f>
        <v>35143310</v>
      </c>
      <c r="E29" s="348">
        <f>C29+D29</f>
        <v>63907805</v>
      </c>
      <c r="F29" s="348">
        <f>'02'!Q13</f>
        <v>28764495</v>
      </c>
      <c r="G29" s="348">
        <f>'02'!Q27</f>
        <v>35143310</v>
      </c>
      <c r="H29" s="348">
        <f>F29+G29</f>
        <v>63907805</v>
      </c>
      <c r="I29" s="348">
        <f>E29-H29</f>
        <v>0</v>
      </c>
    </row>
    <row r="30" spans="1:9" s="2" customFormat="1" ht="21" customHeight="1">
      <c r="A30" s="30" t="s">
        <v>76</v>
      </c>
      <c r="B30" s="31" t="s">
        <v>63</v>
      </c>
      <c r="C30" s="215">
        <v>27017734</v>
      </c>
      <c r="D30" s="202">
        <v>35048047</v>
      </c>
      <c r="E30" s="348"/>
      <c r="F30" s="348"/>
      <c r="G30" s="348"/>
      <c r="H30" s="362"/>
      <c r="I30" s="348"/>
    </row>
    <row r="31" spans="1:9" s="2" customFormat="1" ht="21" customHeight="1">
      <c r="A31" s="30" t="s">
        <v>51</v>
      </c>
      <c r="B31" s="31" t="s">
        <v>64</v>
      </c>
      <c r="C31" s="215">
        <v>0</v>
      </c>
      <c r="D31" s="216"/>
      <c r="E31" s="348"/>
      <c r="F31" s="348"/>
      <c r="G31" s="348"/>
      <c r="H31" s="362"/>
      <c r="I31" s="348"/>
    </row>
    <row r="32" spans="1:9" s="2" customFormat="1" ht="21" customHeight="1">
      <c r="A32" s="30" t="s">
        <v>52</v>
      </c>
      <c r="B32" s="31" t="s">
        <v>65</v>
      </c>
      <c r="C32" s="215">
        <v>50745</v>
      </c>
      <c r="D32" s="216">
        <v>95263</v>
      </c>
      <c r="E32" s="348"/>
      <c r="F32" s="348"/>
      <c r="G32" s="348"/>
      <c r="H32" s="362"/>
      <c r="I32" s="348"/>
    </row>
    <row r="33" spans="1:9" s="2" customFormat="1" ht="21" customHeight="1">
      <c r="A33" s="30" t="s">
        <v>117</v>
      </c>
      <c r="B33" s="31" t="s">
        <v>130</v>
      </c>
      <c r="C33" s="215">
        <v>1696016</v>
      </c>
      <c r="D33" s="216"/>
      <c r="E33" s="348"/>
      <c r="F33" s="348"/>
      <c r="G33" s="348"/>
      <c r="H33" s="362"/>
      <c r="I33" s="348"/>
    </row>
    <row r="34" spans="1:9" s="2" customFormat="1" ht="21" customHeight="1">
      <c r="A34" s="32" t="s">
        <v>24</v>
      </c>
      <c r="B34" s="33" t="s">
        <v>135</v>
      </c>
      <c r="C34" s="217">
        <v>28908740</v>
      </c>
      <c r="D34" s="204">
        <v>13672778</v>
      </c>
      <c r="E34" s="348">
        <f>C34+D34</f>
        <v>42581518</v>
      </c>
      <c r="F34" s="348"/>
      <c r="G34" s="348"/>
      <c r="H34" s="348">
        <f>F34+G34</f>
        <v>0</v>
      </c>
      <c r="I34" s="348">
        <f>E34-H34</f>
        <v>42581518</v>
      </c>
    </row>
    <row r="35" spans="1:12" s="2" customFormat="1" ht="52.5" customHeight="1">
      <c r="A35" s="740" t="s">
        <v>475</v>
      </c>
      <c r="B35" s="740"/>
      <c r="C35" s="740"/>
      <c r="D35" s="740"/>
      <c r="E35" s="363">
        <f>E29+E34</f>
        <v>106489323</v>
      </c>
      <c r="F35" s="364"/>
      <c r="G35" s="364"/>
      <c r="H35" s="348"/>
      <c r="L35" s="3"/>
    </row>
    <row r="36" ht="15.75">
      <c r="E36" s="1" t="s">
        <v>2</v>
      </c>
    </row>
  </sheetData>
  <sheetProtection formatCells="0" formatColumns="0" formatRows="0"/>
  <mergeCells count="3">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X23"/>
  <sheetViews>
    <sheetView view="pageBreakPreview" zoomScale="115" zoomScaleSheetLayoutView="115" zoomScalePageLayoutView="0" workbookViewId="0" topLeftCell="A13">
      <selection activeCell="N18" sqref="N18:T18"/>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24" width="0" style="4" hidden="1" customWidth="1"/>
    <col min="25" max="16384" width="9.00390625" style="4" customWidth="1"/>
  </cols>
  <sheetData>
    <row r="1" spans="1:21" ht="51.75" customHeight="1">
      <c r="A1" s="742" t="s">
        <v>478</v>
      </c>
      <c r="B1" s="742"/>
      <c r="C1" s="742"/>
      <c r="D1" s="742"/>
      <c r="E1" s="659" t="s">
        <v>456</v>
      </c>
      <c r="F1" s="659"/>
      <c r="G1" s="659"/>
      <c r="H1" s="659"/>
      <c r="I1" s="659"/>
      <c r="J1" s="659"/>
      <c r="K1" s="659"/>
      <c r="L1" s="659"/>
      <c r="M1" s="659"/>
      <c r="N1" s="659"/>
      <c r="O1" s="659"/>
      <c r="P1" s="745" t="str">
        <f>'[2]Thông tin'!C2</f>
        <v>Đơn vị  báo cáo: CỤC THADS TỈNH SƠN LA
Đơn vị nhận báo cáo: TỔNG CỤC THADS</v>
      </c>
      <c r="Q1" s="745"/>
      <c r="R1" s="745"/>
      <c r="S1" s="745"/>
      <c r="T1" s="745"/>
      <c r="U1" s="745"/>
    </row>
    <row r="2" spans="1:21" ht="19.5" customHeight="1">
      <c r="A2" s="605"/>
      <c r="B2" s="605"/>
      <c r="C2" s="605"/>
      <c r="D2" s="605"/>
      <c r="E2" s="597"/>
      <c r="F2" s="597"/>
      <c r="G2" s="597"/>
      <c r="H2" s="746" t="str">
        <f>TT!C8</f>
        <v>09 tháng/năm 2021</v>
      </c>
      <c r="I2" s="746"/>
      <c r="J2" s="746"/>
      <c r="K2" s="746"/>
      <c r="L2" s="746"/>
      <c r="M2" s="597"/>
      <c r="N2" s="597"/>
      <c r="O2" s="597"/>
      <c r="P2" s="606"/>
      <c r="Q2" s="606"/>
      <c r="R2" s="606"/>
      <c r="S2" s="606"/>
      <c r="T2" s="606"/>
      <c r="U2" s="606"/>
    </row>
    <row r="3" spans="1:22" ht="17.25" customHeight="1">
      <c r="A3" s="152"/>
      <c r="B3" s="153"/>
      <c r="C3" s="153"/>
      <c r="D3" s="153"/>
      <c r="E3" s="154"/>
      <c r="F3" s="154"/>
      <c r="G3" s="154"/>
      <c r="H3" s="154"/>
      <c r="I3" s="155"/>
      <c r="J3" s="156">
        <f>COUNTBLANK(E10:U17)</f>
        <v>21</v>
      </c>
      <c r="K3" s="157"/>
      <c r="L3" s="157"/>
      <c r="M3" s="157"/>
      <c r="N3" s="218"/>
      <c r="O3" s="158"/>
      <c r="P3" s="744" t="s">
        <v>164</v>
      </c>
      <c r="Q3" s="744"/>
      <c r="R3" s="744"/>
      <c r="S3" s="744"/>
      <c r="T3" s="744"/>
      <c r="U3" s="744"/>
      <c r="V3" s="35"/>
    </row>
    <row r="4" spans="1:21" s="11" customFormat="1" ht="15.75" customHeight="1">
      <c r="A4" s="668" t="s">
        <v>136</v>
      </c>
      <c r="B4" s="668" t="s">
        <v>157</v>
      </c>
      <c r="C4" s="743" t="s">
        <v>132</v>
      </c>
      <c r="D4" s="671" t="s">
        <v>134</v>
      </c>
      <c r="E4" s="696" t="s">
        <v>4</v>
      </c>
      <c r="F4" s="741"/>
      <c r="G4" s="671" t="s">
        <v>36</v>
      </c>
      <c r="H4" s="674" t="s">
        <v>158</v>
      </c>
      <c r="I4" s="671" t="s">
        <v>37</v>
      </c>
      <c r="J4" s="696" t="s">
        <v>4</v>
      </c>
      <c r="K4" s="697"/>
      <c r="L4" s="697"/>
      <c r="M4" s="697"/>
      <c r="N4" s="697"/>
      <c r="O4" s="697"/>
      <c r="P4" s="697"/>
      <c r="Q4" s="697"/>
      <c r="R4" s="697"/>
      <c r="S4" s="697"/>
      <c r="T4" s="675" t="s">
        <v>103</v>
      </c>
      <c r="U4" s="693" t="s">
        <v>160</v>
      </c>
    </row>
    <row r="5" spans="1:21" s="12" customFormat="1" ht="15.75" customHeight="1">
      <c r="A5" s="669"/>
      <c r="B5" s="669"/>
      <c r="C5" s="743"/>
      <c r="D5" s="671"/>
      <c r="E5" s="671" t="s">
        <v>137</v>
      </c>
      <c r="F5" s="671" t="s">
        <v>62</v>
      </c>
      <c r="G5" s="671"/>
      <c r="H5" s="674"/>
      <c r="I5" s="671"/>
      <c r="J5" s="671" t="s">
        <v>61</v>
      </c>
      <c r="K5" s="671" t="s">
        <v>4</v>
      </c>
      <c r="L5" s="671"/>
      <c r="M5" s="671"/>
      <c r="N5" s="671"/>
      <c r="O5" s="671"/>
      <c r="P5" s="671"/>
      <c r="Q5" s="674" t="s">
        <v>139</v>
      </c>
      <c r="R5" s="671" t="s">
        <v>302</v>
      </c>
      <c r="S5" s="698" t="s">
        <v>81</v>
      </c>
      <c r="T5" s="676"/>
      <c r="U5" s="694"/>
    </row>
    <row r="6" spans="1:21" s="11" customFormat="1" ht="15.75" customHeight="1">
      <c r="A6" s="669"/>
      <c r="B6" s="669"/>
      <c r="C6" s="743"/>
      <c r="D6" s="671"/>
      <c r="E6" s="671"/>
      <c r="F6" s="671"/>
      <c r="G6" s="671"/>
      <c r="H6" s="674"/>
      <c r="I6" s="671"/>
      <c r="J6" s="671"/>
      <c r="K6" s="671" t="s">
        <v>96</v>
      </c>
      <c r="L6" s="671" t="s">
        <v>4</v>
      </c>
      <c r="M6" s="671"/>
      <c r="N6" s="671"/>
      <c r="O6" s="671" t="s">
        <v>42</v>
      </c>
      <c r="P6" s="671" t="s">
        <v>46</v>
      </c>
      <c r="Q6" s="674"/>
      <c r="R6" s="671"/>
      <c r="S6" s="698"/>
      <c r="T6" s="676"/>
      <c r="U6" s="694"/>
    </row>
    <row r="7" spans="1:21" s="11" customFormat="1" ht="15.75" customHeight="1">
      <c r="A7" s="669"/>
      <c r="B7" s="669"/>
      <c r="C7" s="743"/>
      <c r="D7" s="671"/>
      <c r="E7" s="671"/>
      <c r="F7" s="671"/>
      <c r="G7" s="671"/>
      <c r="H7" s="674"/>
      <c r="I7" s="671"/>
      <c r="J7" s="671"/>
      <c r="K7" s="671"/>
      <c r="L7" s="671"/>
      <c r="M7" s="671"/>
      <c r="N7" s="671"/>
      <c r="O7" s="671"/>
      <c r="P7" s="671"/>
      <c r="Q7" s="674"/>
      <c r="R7" s="671"/>
      <c r="S7" s="698"/>
      <c r="T7" s="676"/>
      <c r="U7" s="694"/>
    </row>
    <row r="8" spans="1:23" s="11" customFormat="1" ht="63" customHeight="1">
      <c r="A8" s="670"/>
      <c r="B8" s="670"/>
      <c r="C8" s="743"/>
      <c r="D8" s="671"/>
      <c r="E8" s="671"/>
      <c r="F8" s="671"/>
      <c r="G8" s="671"/>
      <c r="H8" s="674"/>
      <c r="I8" s="671"/>
      <c r="J8" s="671"/>
      <c r="K8" s="671"/>
      <c r="L8" s="59" t="s">
        <v>39</v>
      </c>
      <c r="M8" s="59" t="s">
        <v>138</v>
      </c>
      <c r="N8" s="59" t="s">
        <v>156</v>
      </c>
      <c r="O8" s="671"/>
      <c r="P8" s="671"/>
      <c r="Q8" s="674"/>
      <c r="R8" s="671"/>
      <c r="S8" s="698"/>
      <c r="T8" s="677"/>
      <c r="U8" s="694"/>
      <c r="W8" s="44"/>
    </row>
    <row r="9" spans="1:21" ht="14.25" customHeight="1">
      <c r="A9" s="678" t="s">
        <v>3</v>
      </c>
      <c r="B9" s="679"/>
      <c r="C9" s="190" t="s">
        <v>13</v>
      </c>
      <c r="D9" s="190" t="s">
        <v>14</v>
      </c>
      <c r="E9" s="190" t="s">
        <v>19</v>
      </c>
      <c r="F9" s="190" t="s">
        <v>22</v>
      </c>
      <c r="G9" s="190" t="s">
        <v>23</v>
      </c>
      <c r="H9" s="190" t="s">
        <v>24</v>
      </c>
      <c r="I9" s="190" t="s">
        <v>25</v>
      </c>
      <c r="J9" s="190" t="s">
        <v>26</v>
      </c>
      <c r="K9" s="190" t="s">
        <v>27</v>
      </c>
      <c r="L9" s="190" t="s">
        <v>29</v>
      </c>
      <c r="M9" s="190" t="s">
        <v>30</v>
      </c>
      <c r="N9" s="190" t="s">
        <v>104</v>
      </c>
      <c r="O9" s="190" t="s">
        <v>101</v>
      </c>
      <c r="P9" s="190" t="s">
        <v>105</v>
      </c>
      <c r="Q9" s="190" t="s">
        <v>106</v>
      </c>
      <c r="R9" s="190" t="s">
        <v>107</v>
      </c>
      <c r="S9" s="190" t="s">
        <v>118</v>
      </c>
      <c r="T9" s="190" t="s">
        <v>131</v>
      </c>
      <c r="U9" s="190" t="s">
        <v>133</v>
      </c>
    </row>
    <row r="10" spans="1:24" ht="22.5" customHeight="1">
      <c r="A10" s="43" t="s">
        <v>0</v>
      </c>
      <c r="B10" s="54" t="s">
        <v>94</v>
      </c>
      <c r="C10" s="213">
        <v>2335</v>
      </c>
      <c r="D10" s="269">
        <f>E10+F10</f>
        <v>3089</v>
      </c>
      <c r="E10" s="276">
        <v>577</v>
      </c>
      <c r="F10" s="276">
        <v>2512</v>
      </c>
      <c r="G10" s="276">
        <v>17</v>
      </c>
      <c r="H10" s="276"/>
      <c r="I10" s="269">
        <f aca="true" t="shared" si="0" ref="I10:I17">J10+Q10+R10+S10</f>
        <v>3072</v>
      </c>
      <c r="J10" s="269">
        <f>K10+O10+P10</f>
        <v>2834</v>
      </c>
      <c r="K10" s="269">
        <f>L10+M10</f>
        <v>2403</v>
      </c>
      <c r="L10" s="276">
        <v>2397</v>
      </c>
      <c r="M10" s="276">
        <v>6</v>
      </c>
      <c r="N10" s="277">
        <v>0</v>
      </c>
      <c r="O10" s="276">
        <v>430</v>
      </c>
      <c r="P10" s="276">
        <v>1</v>
      </c>
      <c r="Q10" s="276">
        <v>234</v>
      </c>
      <c r="R10" s="276">
        <v>1</v>
      </c>
      <c r="S10" s="276">
        <v>3</v>
      </c>
      <c r="T10" s="269">
        <f>SUM(O10:S10)</f>
        <v>669</v>
      </c>
      <c r="U10" s="212">
        <f>IF(J10&lt;&gt;0,K10/J10,"")</f>
        <v>0.8479181369089626</v>
      </c>
      <c r="V10" s="365">
        <f>I10</f>
        <v>3072</v>
      </c>
      <c r="W10" s="365">
        <f>D10-G10-H10</f>
        <v>3072</v>
      </c>
      <c r="X10" s="365">
        <f>V10-W10</f>
        <v>0</v>
      </c>
    </row>
    <row r="11" spans="1:24" ht="22.5" customHeight="1">
      <c r="A11" s="43" t="s">
        <v>1</v>
      </c>
      <c r="B11" s="54" t="s">
        <v>95</v>
      </c>
      <c r="C11" s="269">
        <f>SUM(C12:C17)</f>
        <v>2909</v>
      </c>
      <c r="D11" s="269">
        <f aca="true" t="shared" si="1" ref="D11:T11">SUM(D12:D17)</f>
        <v>47477204</v>
      </c>
      <c r="E11" s="269">
        <f t="shared" si="1"/>
        <v>34940938</v>
      </c>
      <c r="F11" s="269">
        <f t="shared" si="1"/>
        <v>12536266</v>
      </c>
      <c r="G11" s="269">
        <f t="shared" si="1"/>
        <v>516770</v>
      </c>
      <c r="H11" s="269">
        <f t="shared" si="1"/>
        <v>0</v>
      </c>
      <c r="I11" s="269">
        <f t="shared" si="0"/>
        <v>46987434</v>
      </c>
      <c r="J11" s="269">
        <f t="shared" si="1"/>
        <v>19900494</v>
      </c>
      <c r="K11" s="269">
        <f t="shared" si="1"/>
        <v>11485434</v>
      </c>
      <c r="L11" s="269">
        <f t="shared" si="1"/>
        <v>10869966</v>
      </c>
      <c r="M11" s="269">
        <f t="shared" si="1"/>
        <v>407881</v>
      </c>
      <c r="N11" s="269">
        <f>SUM(N12:N17)</f>
        <v>207587</v>
      </c>
      <c r="O11" s="269">
        <f t="shared" si="1"/>
        <v>8413972</v>
      </c>
      <c r="P11" s="269">
        <f t="shared" si="1"/>
        <v>1088</v>
      </c>
      <c r="Q11" s="269">
        <f t="shared" si="1"/>
        <v>27080590</v>
      </c>
      <c r="R11" s="269">
        <f t="shared" si="1"/>
        <v>6050</v>
      </c>
      <c r="S11" s="269">
        <f t="shared" si="1"/>
        <v>300</v>
      </c>
      <c r="T11" s="269">
        <f t="shared" si="1"/>
        <v>35502000</v>
      </c>
      <c r="U11" s="212">
        <f aca="true" t="shared" si="2" ref="U11:U17">IF(J11&lt;&gt;0,K11/J11,"")</f>
        <v>0.5771431603657678</v>
      </c>
      <c r="V11" s="365">
        <f aca="true" t="shared" si="3" ref="V11:V17">I11</f>
        <v>46987434</v>
      </c>
      <c r="W11" s="365">
        <f aca="true" t="shared" si="4" ref="W11:W17">D11-G11-H11</f>
        <v>46960434</v>
      </c>
      <c r="X11" s="365">
        <f aca="true" t="shared" si="5" ref="X11:X17">V11-W11</f>
        <v>27000</v>
      </c>
    </row>
    <row r="12" spans="1:24" ht="22.5" customHeight="1">
      <c r="A12" s="47" t="s">
        <v>13</v>
      </c>
      <c r="B12" s="56" t="s">
        <v>54</v>
      </c>
      <c r="C12" s="473">
        <v>2286</v>
      </c>
      <c r="D12" s="269">
        <f aca="true" t="shared" si="6" ref="D12:D17">SUM(E12:F12)</f>
        <v>9309283</v>
      </c>
      <c r="E12" s="274">
        <v>6087512</v>
      </c>
      <c r="F12" s="274">
        <v>3221771</v>
      </c>
      <c r="G12" s="274">
        <v>241899</v>
      </c>
      <c r="H12" s="213">
        <v>0</v>
      </c>
      <c r="I12" s="269">
        <f t="shared" si="0"/>
        <v>9094384</v>
      </c>
      <c r="J12" s="269">
        <f aca="true" t="shared" si="7" ref="J12:J17">SUM(K12,O12:P12)</f>
        <v>7434237</v>
      </c>
      <c r="K12" s="269">
        <f aca="true" t="shared" si="8" ref="K12:K17">SUM(L12:N12)</f>
        <v>2661342</v>
      </c>
      <c r="L12" s="274">
        <v>2358960</v>
      </c>
      <c r="M12" s="274">
        <v>283774</v>
      </c>
      <c r="N12" s="274">
        <v>18608</v>
      </c>
      <c r="O12" s="274">
        <v>4772795</v>
      </c>
      <c r="P12" s="274">
        <v>100</v>
      </c>
      <c r="Q12" s="274">
        <v>1653797</v>
      </c>
      <c r="R12" s="274">
        <v>6050</v>
      </c>
      <c r="S12" s="274">
        <v>300</v>
      </c>
      <c r="T12" s="269">
        <f aca="true" t="shared" si="9" ref="T12:T17">SUM(O12:S12)</f>
        <v>6433042</v>
      </c>
      <c r="U12" s="212">
        <f t="shared" si="2"/>
        <v>0.3579845517435078</v>
      </c>
      <c r="V12" s="365">
        <f t="shared" si="3"/>
        <v>9094384</v>
      </c>
      <c r="W12" s="365">
        <f t="shared" si="4"/>
        <v>9067384</v>
      </c>
      <c r="X12" s="365">
        <f t="shared" si="5"/>
        <v>27000</v>
      </c>
    </row>
    <row r="13" spans="1:24" ht="22.5" customHeight="1">
      <c r="A13" s="47" t="s">
        <v>14</v>
      </c>
      <c r="B13" s="56" t="s">
        <v>55</v>
      </c>
      <c r="C13" s="473">
        <v>71</v>
      </c>
      <c r="D13" s="269">
        <f t="shared" si="6"/>
        <v>29300</v>
      </c>
      <c r="E13" s="274">
        <v>0</v>
      </c>
      <c r="F13" s="274">
        <v>29300</v>
      </c>
      <c r="G13" s="274">
        <v>0</v>
      </c>
      <c r="H13" s="213"/>
      <c r="I13" s="269">
        <f t="shared" si="0"/>
        <v>29300</v>
      </c>
      <c r="J13" s="269">
        <f t="shared" si="7"/>
        <v>29300</v>
      </c>
      <c r="K13" s="269">
        <f t="shared" si="8"/>
        <v>29300</v>
      </c>
      <c r="L13" s="274">
        <v>29300</v>
      </c>
      <c r="M13" s="274">
        <v>0</v>
      </c>
      <c r="N13" s="274">
        <v>0</v>
      </c>
      <c r="O13" s="274"/>
      <c r="P13" s="274"/>
      <c r="Q13" s="274">
        <v>0</v>
      </c>
      <c r="R13" s="274"/>
      <c r="S13" s="274"/>
      <c r="T13" s="269">
        <f t="shared" si="9"/>
        <v>0</v>
      </c>
      <c r="U13" s="212">
        <f t="shared" si="2"/>
        <v>1</v>
      </c>
      <c r="V13" s="365">
        <f t="shared" si="3"/>
        <v>29300</v>
      </c>
      <c r="W13" s="365">
        <f t="shared" si="4"/>
        <v>29300</v>
      </c>
      <c r="X13" s="365">
        <f t="shared" si="5"/>
        <v>0</v>
      </c>
    </row>
    <row r="14" spans="1:24" ht="22.5" customHeight="1">
      <c r="A14" s="47" t="s">
        <v>19</v>
      </c>
      <c r="B14" s="56" t="s">
        <v>56</v>
      </c>
      <c r="C14" s="473">
        <v>211</v>
      </c>
      <c r="D14" s="269">
        <f t="shared" si="6"/>
        <v>4552324</v>
      </c>
      <c r="E14" s="274">
        <v>3348452</v>
      </c>
      <c r="F14" s="274">
        <v>1203872</v>
      </c>
      <c r="G14" s="274">
        <v>63500</v>
      </c>
      <c r="H14" s="213"/>
      <c r="I14" s="269">
        <f t="shared" si="0"/>
        <v>4488824</v>
      </c>
      <c r="J14" s="269">
        <f t="shared" si="7"/>
        <v>2820554</v>
      </c>
      <c r="K14" s="269">
        <f t="shared" si="8"/>
        <v>1313377</v>
      </c>
      <c r="L14" s="274">
        <v>1138927</v>
      </c>
      <c r="M14" s="274">
        <v>93233</v>
      </c>
      <c r="N14" s="274">
        <v>81217</v>
      </c>
      <c r="O14" s="274">
        <v>1507177</v>
      </c>
      <c r="P14" s="274"/>
      <c r="Q14" s="274">
        <v>1668270</v>
      </c>
      <c r="R14" s="274"/>
      <c r="S14" s="274"/>
      <c r="T14" s="269">
        <f t="shared" si="9"/>
        <v>3175447</v>
      </c>
      <c r="U14" s="212">
        <f t="shared" si="2"/>
        <v>0.4656450470368587</v>
      </c>
      <c r="V14" s="365">
        <f t="shared" si="3"/>
        <v>4488824</v>
      </c>
      <c r="W14" s="365">
        <f t="shared" si="4"/>
        <v>4488824</v>
      </c>
      <c r="X14" s="365">
        <f t="shared" si="5"/>
        <v>0</v>
      </c>
    </row>
    <row r="15" spans="1:24" ht="22.5" customHeight="1">
      <c r="A15" s="47" t="s">
        <v>22</v>
      </c>
      <c r="B15" s="56" t="s">
        <v>57</v>
      </c>
      <c r="C15" s="473">
        <v>112</v>
      </c>
      <c r="D15" s="269">
        <f t="shared" si="6"/>
        <v>3954642</v>
      </c>
      <c r="E15" s="274">
        <v>0</v>
      </c>
      <c r="F15" s="274">
        <v>3954642</v>
      </c>
      <c r="G15" s="274">
        <v>0</v>
      </c>
      <c r="H15" s="213"/>
      <c r="I15" s="269">
        <f t="shared" si="0"/>
        <v>3954642</v>
      </c>
      <c r="J15" s="269">
        <f t="shared" si="7"/>
        <v>3954642</v>
      </c>
      <c r="K15" s="269">
        <f t="shared" si="8"/>
        <v>3954072</v>
      </c>
      <c r="L15" s="274">
        <v>3954072</v>
      </c>
      <c r="M15" s="274">
        <v>0</v>
      </c>
      <c r="N15" s="274">
        <v>0</v>
      </c>
      <c r="O15" s="274">
        <v>570</v>
      </c>
      <c r="P15" s="274"/>
      <c r="Q15" s="274">
        <v>0</v>
      </c>
      <c r="R15" s="274"/>
      <c r="S15" s="274"/>
      <c r="T15" s="269">
        <f t="shared" si="9"/>
        <v>570</v>
      </c>
      <c r="U15" s="212">
        <f t="shared" si="2"/>
        <v>0.9998558655878332</v>
      </c>
      <c r="V15" s="365">
        <f t="shared" si="3"/>
        <v>3954642</v>
      </c>
      <c r="W15" s="365">
        <f t="shared" si="4"/>
        <v>3954642</v>
      </c>
      <c r="X15" s="365">
        <f t="shared" si="5"/>
        <v>0</v>
      </c>
    </row>
    <row r="16" spans="1:24" ht="22.5" customHeight="1">
      <c r="A16" s="47" t="s">
        <v>23</v>
      </c>
      <c r="B16" s="56" t="s">
        <v>60</v>
      </c>
      <c r="C16" s="473">
        <v>91</v>
      </c>
      <c r="D16" s="269">
        <f t="shared" si="6"/>
        <v>25201363</v>
      </c>
      <c r="E16" s="274">
        <v>24050664</v>
      </c>
      <c r="F16" s="274">
        <v>1150699</v>
      </c>
      <c r="G16" s="274">
        <v>211371</v>
      </c>
      <c r="H16" s="213"/>
      <c r="I16" s="269">
        <f t="shared" si="0"/>
        <v>24989992</v>
      </c>
      <c r="J16" s="269">
        <f t="shared" si="7"/>
        <v>2672217</v>
      </c>
      <c r="K16" s="269">
        <f t="shared" si="8"/>
        <v>1113057</v>
      </c>
      <c r="L16" s="274">
        <v>977521</v>
      </c>
      <c r="M16" s="274">
        <v>30874</v>
      </c>
      <c r="N16" s="274">
        <v>104662</v>
      </c>
      <c r="O16" s="274">
        <v>1558172</v>
      </c>
      <c r="P16" s="274">
        <v>988</v>
      </c>
      <c r="Q16" s="274">
        <v>22317775</v>
      </c>
      <c r="R16" s="274"/>
      <c r="S16" s="274"/>
      <c r="T16" s="269">
        <f t="shared" si="9"/>
        <v>23876935</v>
      </c>
      <c r="U16" s="212">
        <f t="shared" si="2"/>
        <v>0.4165294210762075</v>
      </c>
      <c r="V16" s="365">
        <f t="shared" si="3"/>
        <v>24989992</v>
      </c>
      <c r="W16" s="365">
        <f t="shared" si="4"/>
        <v>24989992</v>
      </c>
      <c r="X16" s="365">
        <f t="shared" si="5"/>
        <v>0</v>
      </c>
    </row>
    <row r="17" spans="1:24" ht="22.5" customHeight="1">
      <c r="A17" s="47" t="s">
        <v>24</v>
      </c>
      <c r="B17" s="56" t="s">
        <v>58</v>
      </c>
      <c r="C17" s="473">
        <v>138</v>
      </c>
      <c r="D17" s="269">
        <f t="shared" si="6"/>
        <v>4430292</v>
      </c>
      <c r="E17" s="274">
        <v>1454310</v>
      </c>
      <c r="F17" s="274">
        <v>2975982</v>
      </c>
      <c r="G17" s="274">
        <v>0</v>
      </c>
      <c r="H17" s="213"/>
      <c r="I17" s="269">
        <f t="shared" si="0"/>
        <v>4430292</v>
      </c>
      <c r="J17" s="269">
        <f t="shared" si="7"/>
        <v>2989544</v>
      </c>
      <c r="K17" s="269">
        <f t="shared" si="8"/>
        <v>2414286</v>
      </c>
      <c r="L17" s="274">
        <v>2411186</v>
      </c>
      <c r="M17" s="274">
        <v>0</v>
      </c>
      <c r="N17" s="274">
        <v>3100</v>
      </c>
      <c r="O17" s="274">
        <v>575258</v>
      </c>
      <c r="P17" s="274"/>
      <c r="Q17" s="274">
        <v>1440748</v>
      </c>
      <c r="R17" s="274"/>
      <c r="S17" s="274"/>
      <c r="T17" s="269">
        <f t="shared" si="9"/>
        <v>2016006</v>
      </c>
      <c r="U17" s="212">
        <f t="shared" si="2"/>
        <v>0.8075766739007688</v>
      </c>
      <c r="V17" s="365">
        <f t="shared" si="3"/>
        <v>4430292</v>
      </c>
      <c r="W17" s="365">
        <f t="shared" si="4"/>
        <v>4430292</v>
      </c>
      <c r="X17" s="365">
        <f t="shared" si="5"/>
        <v>0</v>
      </c>
    </row>
    <row r="18" spans="1:21" s="5" customFormat="1" ht="21" customHeight="1">
      <c r="A18" s="680" t="str">
        <f>TT!C7</f>
        <v>Sơn La, ngày 02 tháng 7 năm 2021</v>
      </c>
      <c r="B18" s="681"/>
      <c r="C18" s="681"/>
      <c r="D18" s="681"/>
      <c r="E18" s="681"/>
      <c r="F18" s="206"/>
      <c r="G18" s="206"/>
      <c r="H18" s="206"/>
      <c r="I18" s="207"/>
      <c r="J18" s="207"/>
      <c r="K18" s="207"/>
      <c r="L18" s="207"/>
      <c r="M18" s="207"/>
      <c r="N18" s="682" t="str">
        <f>TT!C4</f>
        <v>Sơn La, ngày 02 tháng 7 năm 2021</v>
      </c>
      <c r="O18" s="683"/>
      <c r="P18" s="683"/>
      <c r="Q18" s="683"/>
      <c r="R18" s="683"/>
      <c r="S18" s="683"/>
      <c r="T18" s="683"/>
      <c r="U18" s="219"/>
    </row>
    <row r="19" spans="1:21" ht="15.75" customHeight="1">
      <c r="A19" s="684" t="s">
        <v>281</v>
      </c>
      <c r="B19" s="685"/>
      <c r="C19" s="685"/>
      <c r="D19" s="685"/>
      <c r="E19" s="685"/>
      <c r="F19" s="208"/>
      <c r="G19" s="208"/>
      <c r="H19" s="208"/>
      <c r="I19" s="158"/>
      <c r="J19" s="158"/>
      <c r="K19" s="158"/>
      <c r="L19" s="158"/>
      <c r="M19" s="158"/>
      <c r="N19" s="686" t="str">
        <f>TT!C5</f>
        <v>PHÓ CỤC TRƯỞNG</v>
      </c>
      <c r="O19" s="686"/>
      <c r="P19" s="686"/>
      <c r="Q19" s="686"/>
      <c r="R19" s="686"/>
      <c r="S19" s="686"/>
      <c r="T19" s="686"/>
      <c r="U19" s="220"/>
    </row>
    <row r="20" spans="1:21" ht="79.5" customHeight="1">
      <c r="A20" s="209"/>
      <c r="B20" s="209"/>
      <c r="C20" s="209"/>
      <c r="D20" s="209"/>
      <c r="E20" s="209"/>
      <c r="F20" s="152"/>
      <c r="G20" s="152"/>
      <c r="H20" s="152"/>
      <c r="I20" s="158"/>
      <c r="J20" s="158"/>
      <c r="K20" s="158"/>
      <c r="L20" s="158"/>
      <c r="M20" s="158"/>
      <c r="N20" s="158"/>
      <c r="O20" s="158"/>
      <c r="P20" s="210"/>
      <c r="Q20" s="152"/>
      <c r="R20" s="158"/>
      <c r="S20" s="154"/>
      <c r="T20" s="154"/>
      <c r="U20" s="154"/>
    </row>
    <row r="21" spans="1:21" ht="15.75" customHeight="1">
      <c r="A21" s="672" t="str">
        <f>TT!C6</f>
        <v>Nguyễn Thị Ngọc</v>
      </c>
      <c r="B21" s="672"/>
      <c r="C21" s="672"/>
      <c r="D21" s="672"/>
      <c r="E21" s="672"/>
      <c r="F21" s="211" t="s">
        <v>2</v>
      </c>
      <c r="G21" s="211"/>
      <c r="H21" s="211"/>
      <c r="I21" s="211"/>
      <c r="J21" s="211"/>
      <c r="K21" s="211"/>
      <c r="L21" s="211"/>
      <c r="M21" s="211"/>
      <c r="N21" s="673" t="str">
        <f>TT!C3</f>
        <v>Lò Anh Vĩnh</v>
      </c>
      <c r="O21" s="673"/>
      <c r="P21" s="673"/>
      <c r="Q21" s="673"/>
      <c r="R21" s="673"/>
      <c r="S21" s="673"/>
      <c r="T21" s="673"/>
      <c r="U21" s="221"/>
    </row>
    <row r="22" spans="1:21" ht="15.75">
      <c r="A22" s="222"/>
      <c r="B22" s="222"/>
      <c r="C22" s="222"/>
      <c r="D22" s="222"/>
      <c r="E22" s="222"/>
      <c r="F22" s="222"/>
      <c r="G22" s="222"/>
      <c r="H22" s="222"/>
      <c r="I22" s="222"/>
      <c r="J22" s="222"/>
      <c r="K22" s="222"/>
      <c r="L22" s="222"/>
      <c r="M22" s="222"/>
      <c r="N22" s="223"/>
      <c r="O22" s="223"/>
      <c r="P22" s="223"/>
      <c r="Q22" s="223"/>
      <c r="R22" s="223"/>
      <c r="S22" s="223"/>
      <c r="T22" s="223"/>
      <c r="U22" s="223"/>
    </row>
    <row r="23" spans="1:21" ht="15.75">
      <c r="A23" s="267" t="s">
        <v>297</v>
      </c>
      <c r="B23" s="267"/>
      <c r="C23" s="267"/>
      <c r="D23" s="267"/>
      <c r="E23" s="222"/>
      <c r="F23" s="222"/>
      <c r="G23" s="222"/>
      <c r="H23" s="222"/>
      <c r="I23" s="222"/>
      <c r="J23" s="222"/>
      <c r="K23" s="222"/>
      <c r="L23" s="222"/>
      <c r="M23" s="222"/>
      <c r="N23" s="223"/>
      <c r="O23" s="223"/>
      <c r="P23" s="223"/>
      <c r="Q23" s="223"/>
      <c r="R23" s="223"/>
      <c r="S23" s="223"/>
      <c r="T23" s="223"/>
      <c r="U23" s="223"/>
    </row>
  </sheetData>
  <sheetProtection formatCells="0" formatColumns="0" formatRows="0" insertRows="0"/>
  <mergeCells count="34">
    <mergeCell ref="L6:N7"/>
    <mergeCell ref="P3:U3"/>
    <mergeCell ref="P1:U1"/>
    <mergeCell ref="H2:L2"/>
    <mergeCell ref="A1:D1"/>
    <mergeCell ref="C4:C8"/>
    <mergeCell ref="D4:D8"/>
    <mergeCell ref="I4:I8"/>
    <mergeCell ref="E1:O1"/>
    <mergeCell ref="J5:J8"/>
    <mergeCell ref="K5:P5"/>
    <mergeCell ref="O6:O8"/>
    <mergeCell ref="B4:B8"/>
    <mergeCell ref="K6:K8"/>
    <mergeCell ref="A21:E21"/>
    <mergeCell ref="U4:U8"/>
    <mergeCell ref="J4:S4"/>
    <mergeCell ref="H4:H8"/>
    <mergeCell ref="R5:R8"/>
    <mergeCell ref="S5:S8"/>
    <mergeCell ref="N21:T21"/>
    <mergeCell ref="E4:F4"/>
    <mergeCell ref="A18:E18"/>
    <mergeCell ref="F5:F8"/>
    <mergeCell ref="N18:T18"/>
    <mergeCell ref="A19:E19"/>
    <mergeCell ref="N19:T19"/>
    <mergeCell ref="T4:T8"/>
    <mergeCell ref="A9:B9"/>
    <mergeCell ref="Q5:Q8"/>
    <mergeCell ref="A4:A8"/>
    <mergeCell ref="E5:E8"/>
    <mergeCell ref="G4:G8"/>
    <mergeCell ref="P6:P8"/>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711" t="s">
        <v>152</v>
      </c>
      <c r="B1" s="711"/>
      <c r="C1" s="711"/>
      <c r="D1" s="711"/>
      <c r="E1" s="711"/>
      <c r="F1" s="699" t="s">
        <v>124</v>
      </c>
      <c r="G1" s="699"/>
      <c r="H1" s="699"/>
      <c r="I1" s="699"/>
      <c r="J1" s="699"/>
      <c r="K1" s="699"/>
      <c r="L1" s="699"/>
      <c r="M1" s="699"/>
      <c r="N1" s="699"/>
      <c r="O1" s="699"/>
      <c r="P1" s="42"/>
      <c r="Q1" s="708" t="s">
        <v>150</v>
      </c>
      <c r="R1" s="708"/>
      <c r="S1" s="708"/>
      <c r="T1" s="708"/>
      <c r="U1" s="708"/>
      <c r="V1" s="708"/>
    </row>
    <row r="2" spans="1:22" ht="17.25" customHeight="1">
      <c r="A2" s="25"/>
      <c r="B2" s="27"/>
      <c r="C2" s="27"/>
      <c r="D2" s="27"/>
      <c r="E2" s="6"/>
      <c r="F2" s="6"/>
      <c r="G2" s="6"/>
      <c r="H2" s="6"/>
      <c r="I2" s="6"/>
      <c r="J2" s="36"/>
      <c r="K2" s="38">
        <f>COUNTBLANK(E8:V22)</f>
        <v>252</v>
      </c>
      <c r="L2" s="38">
        <f>COUNTA(E9:V22)</f>
        <v>0</v>
      </c>
      <c r="M2" s="41">
        <f>K2+L2</f>
        <v>252</v>
      </c>
      <c r="N2" s="40"/>
      <c r="O2" s="26"/>
      <c r="P2" s="26"/>
      <c r="Q2" s="26"/>
      <c r="R2" s="710" t="s">
        <v>98</v>
      </c>
      <c r="S2" s="710"/>
      <c r="T2" s="710"/>
      <c r="U2" s="710"/>
      <c r="V2" s="710"/>
    </row>
    <row r="3" spans="1:22" s="11" customFormat="1" ht="15.75" customHeight="1">
      <c r="A3" s="747" t="s">
        <v>157</v>
      </c>
      <c r="B3" s="748"/>
      <c r="C3" s="721" t="s">
        <v>132</v>
      </c>
      <c r="D3" s="735" t="s">
        <v>134</v>
      </c>
      <c r="E3" s="753" t="s">
        <v>4</v>
      </c>
      <c r="F3" s="754"/>
      <c r="G3" s="762" t="s">
        <v>36</v>
      </c>
      <c r="H3" s="762" t="s">
        <v>82</v>
      </c>
      <c r="I3" s="760" t="s">
        <v>37</v>
      </c>
      <c r="J3" s="761"/>
      <c r="K3" s="761"/>
      <c r="L3" s="761"/>
      <c r="M3" s="761"/>
      <c r="N3" s="761"/>
      <c r="O3" s="761"/>
      <c r="P3" s="761"/>
      <c r="Q3" s="761"/>
      <c r="R3" s="761"/>
      <c r="S3" s="761"/>
      <c r="T3" s="761"/>
      <c r="U3" s="755" t="s">
        <v>103</v>
      </c>
      <c r="V3" s="735" t="s">
        <v>108</v>
      </c>
    </row>
    <row r="4" spans="1:22" s="12" customFormat="1" ht="15.75" customHeight="1">
      <c r="A4" s="749"/>
      <c r="B4" s="750"/>
      <c r="C4" s="722"/>
      <c r="D4" s="735"/>
      <c r="E4" s="712" t="s">
        <v>137</v>
      </c>
      <c r="F4" s="712" t="s">
        <v>62</v>
      </c>
      <c r="G4" s="762"/>
      <c r="H4" s="762"/>
      <c r="I4" s="762" t="s">
        <v>37</v>
      </c>
      <c r="J4" s="759" t="s">
        <v>38</v>
      </c>
      <c r="K4" s="759"/>
      <c r="L4" s="759"/>
      <c r="M4" s="759"/>
      <c r="N4" s="759"/>
      <c r="O4" s="759"/>
      <c r="P4" s="759"/>
      <c r="Q4" s="759"/>
      <c r="R4" s="700" t="s">
        <v>139</v>
      </c>
      <c r="S4" s="706" t="s">
        <v>148</v>
      </c>
      <c r="T4" s="700" t="s">
        <v>81</v>
      </c>
      <c r="U4" s="755"/>
      <c r="V4" s="735"/>
    </row>
    <row r="5" spans="1:22" s="11" customFormat="1" ht="15.75" customHeight="1">
      <c r="A5" s="749"/>
      <c r="B5" s="750"/>
      <c r="C5" s="722"/>
      <c r="D5" s="735"/>
      <c r="E5" s="713"/>
      <c r="F5" s="713"/>
      <c r="G5" s="762"/>
      <c r="H5" s="762"/>
      <c r="I5" s="762"/>
      <c r="J5" s="762" t="s">
        <v>61</v>
      </c>
      <c r="K5" s="756" t="s">
        <v>4</v>
      </c>
      <c r="L5" s="757"/>
      <c r="M5" s="757"/>
      <c r="N5" s="757"/>
      <c r="O5" s="757"/>
      <c r="P5" s="757"/>
      <c r="Q5" s="758"/>
      <c r="R5" s="701"/>
      <c r="S5" s="734"/>
      <c r="T5" s="701"/>
      <c r="U5" s="755"/>
      <c r="V5" s="735"/>
    </row>
    <row r="6" spans="1:22" s="11" customFormat="1" ht="15.75" customHeight="1">
      <c r="A6" s="749"/>
      <c r="B6" s="750"/>
      <c r="C6" s="722"/>
      <c r="D6" s="735"/>
      <c r="E6" s="713"/>
      <c r="F6" s="713"/>
      <c r="G6" s="762"/>
      <c r="H6" s="762"/>
      <c r="I6" s="762"/>
      <c r="J6" s="762"/>
      <c r="K6" s="700" t="s">
        <v>96</v>
      </c>
      <c r="L6" s="756" t="s">
        <v>4</v>
      </c>
      <c r="M6" s="757"/>
      <c r="N6" s="758"/>
      <c r="O6" s="700" t="s">
        <v>42</v>
      </c>
      <c r="P6" s="706" t="s">
        <v>147</v>
      </c>
      <c r="Q6" s="700" t="s">
        <v>46</v>
      </c>
      <c r="R6" s="701"/>
      <c r="S6" s="734"/>
      <c r="T6" s="701"/>
      <c r="U6" s="755"/>
      <c r="V6" s="735"/>
    </row>
    <row r="7" spans="1:22" s="11" customFormat="1" ht="51" customHeight="1">
      <c r="A7" s="749"/>
      <c r="B7" s="750"/>
      <c r="C7" s="723"/>
      <c r="D7" s="735"/>
      <c r="E7" s="714"/>
      <c r="F7" s="714"/>
      <c r="G7" s="762"/>
      <c r="H7" s="762"/>
      <c r="I7" s="762"/>
      <c r="J7" s="762"/>
      <c r="K7" s="702"/>
      <c r="L7" s="53" t="s">
        <v>39</v>
      </c>
      <c r="M7" s="53" t="s">
        <v>40</v>
      </c>
      <c r="N7" s="53" t="s">
        <v>159</v>
      </c>
      <c r="O7" s="702"/>
      <c r="P7" s="707"/>
      <c r="Q7" s="702"/>
      <c r="R7" s="702"/>
      <c r="S7" s="707"/>
      <c r="T7" s="702"/>
      <c r="U7" s="755"/>
      <c r="V7" s="735"/>
    </row>
    <row r="8" spans="1:22" ht="15.75">
      <c r="A8" s="751"/>
      <c r="B8" s="752"/>
      <c r="C8" s="43" t="s">
        <v>13</v>
      </c>
      <c r="D8" s="43" t="s">
        <v>14</v>
      </c>
      <c r="E8" s="43" t="s">
        <v>19</v>
      </c>
      <c r="F8" s="43" t="s">
        <v>22</v>
      </c>
      <c r="G8" s="43" t="s">
        <v>23</v>
      </c>
      <c r="H8" s="43" t="s">
        <v>24</v>
      </c>
      <c r="I8" s="43" t="s">
        <v>25</v>
      </c>
      <c r="J8" s="43" t="s">
        <v>26</v>
      </c>
      <c r="K8" s="43" t="s">
        <v>27</v>
      </c>
      <c r="L8" s="43" t="s">
        <v>29</v>
      </c>
      <c r="M8" s="43" t="s">
        <v>30</v>
      </c>
      <c r="N8" s="43" t="s">
        <v>104</v>
      </c>
      <c r="O8" s="43" t="s">
        <v>101</v>
      </c>
      <c r="P8" s="43" t="s">
        <v>105</v>
      </c>
      <c r="Q8" s="43" t="s">
        <v>106</v>
      </c>
      <c r="R8" s="43" t="s">
        <v>107</v>
      </c>
      <c r="S8" s="43" t="s">
        <v>118</v>
      </c>
      <c r="T8" s="43" t="s">
        <v>131</v>
      </c>
      <c r="U8" s="43" t="s">
        <v>133</v>
      </c>
      <c r="V8" s="43" t="s">
        <v>149</v>
      </c>
    </row>
    <row r="9" spans="1:24" ht="15.75">
      <c r="A9" s="43" t="s">
        <v>0</v>
      </c>
      <c r="B9" s="54" t="s">
        <v>94</v>
      </c>
      <c r="C9" s="45"/>
      <c r="D9" s="45"/>
      <c r="E9" s="45"/>
      <c r="F9" s="45"/>
      <c r="G9" s="45"/>
      <c r="H9" s="45"/>
      <c r="I9" s="45"/>
      <c r="J9" s="45"/>
      <c r="K9" s="45"/>
      <c r="L9" s="57"/>
      <c r="M9" s="57"/>
      <c r="N9" s="58"/>
      <c r="O9" s="45"/>
      <c r="P9" s="45"/>
      <c r="Q9" s="55"/>
      <c r="R9" s="55"/>
      <c r="S9" s="55"/>
      <c r="T9" s="55"/>
      <c r="U9" s="45"/>
      <c r="V9" s="45"/>
      <c r="X9" s="34"/>
    </row>
    <row r="10" spans="1:22" ht="15.75">
      <c r="A10" s="47" t="s">
        <v>13</v>
      </c>
      <c r="B10" s="56" t="s">
        <v>54</v>
      </c>
      <c r="C10" s="45"/>
      <c r="D10" s="45"/>
      <c r="E10" s="45"/>
      <c r="F10" s="45"/>
      <c r="G10" s="45"/>
      <c r="H10" s="45"/>
      <c r="I10" s="45"/>
      <c r="J10" s="45"/>
      <c r="K10" s="45"/>
      <c r="L10" s="57"/>
      <c r="M10" s="57"/>
      <c r="N10" s="58"/>
      <c r="O10" s="45"/>
      <c r="P10" s="45"/>
      <c r="Q10" s="45"/>
      <c r="R10" s="45"/>
      <c r="S10" s="45"/>
      <c r="T10" s="45"/>
      <c r="U10" s="45"/>
      <c r="V10" s="45"/>
    </row>
    <row r="11" spans="1:22" ht="15.75">
      <c r="A11" s="47" t="s">
        <v>14</v>
      </c>
      <c r="B11" s="56" t="s">
        <v>55</v>
      </c>
      <c r="C11" s="45"/>
      <c r="D11" s="45"/>
      <c r="E11" s="45"/>
      <c r="F11" s="45"/>
      <c r="G11" s="45"/>
      <c r="H11" s="45"/>
      <c r="I11" s="45"/>
      <c r="J11" s="45"/>
      <c r="K11" s="45"/>
      <c r="L11" s="57"/>
      <c r="M11" s="57"/>
      <c r="N11" s="58"/>
      <c r="O11" s="45"/>
      <c r="P11" s="45"/>
      <c r="Q11" s="45"/>
      <c r="R11" s="45"/>
      <c r="S11" s="45"/>
      <c r="T11" s="45"/>
      <c r="U11" s="45"/>
      <c r="V11" s="45"/>
    </row>
    <row r="12" spans="1:22" ht="15.75">
      <c r="A12" s="47" t="s">
        <v>19</v>
      </c>
      <c r="B12" s="56" t="s">
        <v>56</v>
      </c>
      <c r="C12" s="45"/>
      <c r="D12" s="45"/>
      <c r="E12" s="45"/>
      <c r="F12" s="45"/>
      <c r="G12" s="45"/>
      <c r="H12" s="45"/>
      <c r="I12" s="45"/>
      <c r="J12" s="45"/>
      <c r="K12" s="45"/>
      <c r="L12" s="57"/>
      <c r="M12" s="57"/>
      <c r="N12" s="58"/>
      <c r="O12" s="45"/>
      <c r="P12" s="45"/>
      <c r="Q12" s="45"/>
      <c r="R12" s="45"/>
      <c r="S12" s="45"/>
      <c r="T12" s="45"/>
      <c r="U12" s="45"/>
      <c r="V12" s="45"/>
    </row>
    <row r="13" spans="1:22" ht="15.75">
      <c r="A13" s="47" t="s">
        <v>22</v>
      </c>
      <c r="B13" s="56" t="s">
        <v>57</v>
      </c>
      <c r="C13" s="45"/>
      <c r="D13" s="45"/>
      <c r="E13" s="45"/>
      <c r="F13" s="45"/>
      <c r="G13" s="45"/>
      <c r="H13" s="45"/>
      <c r="I13" s="45"/>
      <c r="J13" s="45"/>
      <c r="K13" s="45"/>
      <c r="L13" s="57"/>
      <c r="M13" s="57"/>
      <c r="N13" s="58"/>
      <c r="O13" s="45"/>
      <c r="P13" s="45"/>
      <c r="Q13" s="45"/>
      <c r="R13" s="45"/>
      <c r="S13" s="45"/>
      <c r="T13" s="45"/>
      <c r="U13" s="45"/>
      <c r="V13" s="45"/>
    </row>
    <row r="14" spans="1:22" ht="15.75">
      <c r="A14" s="47" t="s">
        <v>23</v>
      </c>
      <c r="B14" s="56" t="s">
        <v>60</v>
      </c>
      <c r="C14" s="45"/>
      <c r="D14" s="45"/>
      <c r="E14" s="45"/>
      <c r="F14" s="45"/>
      <c r="G14" s="45"/>
      <c r="H14" s="45"/>
      <c r="I14" s="45"/>
      <c r="J14" s="45"/>
      <c r="K14" s="45"/>
      <c r="L14" s="57"/>
      <c r="M14" s="57"/>
      <c r="N14" s="58"/>
      <c r="O14" s="45"/>
      <c r="P14" s="45"/>
      <c r="Q14" s="45"/>
      <c r="R14" s="45"/>
      <c r="S14" s="45"/>
      <c r="T14" s="45"/>
      <c r="U14" s="45"/>
      <c r="V14" s="45"/>
    </row>
    <row r="15" spans="1:22" ht="15.75">
      <c r="A15" s="47" t="s">
        <v>24</v>
      </c>
      <c r="B15" s="56" t="s">
        <v>58</v>
      </c>
      <c r="C15" s="45"/>
      <c r="D15" s="45"/>
      <c r="E15" s="45"/>
      <c r="F15" s="45"/>
      <c r="G15" s="45"/>
      <c r="H15" s="45"/>
      <c r="I15" s="45"/>
      <c r="J15" s="45"/>
      <c r="K15" s="45"/>
      <c r="L15" s="57"/>
      <c r="M15" s="57"/>
      <c r="N15" s="58"/>
      <c r="O15" s="45"/>
      <c r="P15" s="45"/>
      <c r="Q15" s="45"/>
      <c r="R15" s="45"/>
      <c r="S15" s="45"/>
      <c r="T15" s="45"/>
      <c r="U15" s="45"/>
      <c r="V15" s="45"/>
    </row>
    <row r="16" spans="1:22" ht="15.75">
      <c r="A16" s="43" t="s">
        <v>1</v>
      </c>
      <c r="B16" s="54" t="s">
        <v>95</v>
      </c>
      <c r="C16" s="45"/>
      <c r="D16" s="45"/>
      <c r="E16" s="45"/>
      <c r="F16" s="45"/>
      <c r="G16" s="45"/>
      <c r="H16" s="45"/>
      <c r="I16" s="45"/>
      <c r="J16" s="45"/>
      <c r="K16" s="45"/>
      <c r="L16" s="45"/>
      <c r="M16" s="45"/>
      <c r="N16" s="45"/>
      <c r="O16" s="45"/>
      <c r="P16" s="45"/>
      <c r="Q16" s="55"/>
      <c r="R16" s="55"/>
      <c r="S16" s="55"/>
      <c r="T16" s="55"/>
      <c r="U16" s="45"/>
      <c r="V16" s="45"/>
    </row>
    <row r="17" spans="1:22" ht="16.5" customHeight="1">
      <c r="A17" s="47" t="s">
        <v>13</v>
      </c>
      <c r="B17" s="56" t="s">
        <v>54</v>
      </c>
      <c r="C17" s="45"/>
      <c r="D17" s="45"/>
      <c r="E17" s="45"/>
      <c r="F17" s="45"/>
      <c r="G17" s="45"/>
      <c r="H17" s="45"/>
      <c r="I17" s="45"/>
      <c r="J17" s="45"/>
      <c r="K17" s="45"/>
      <c r="L17" s="45"/>
      <c r="M17" s="45"/>
      <c r="N17" s="45"/>
      <c r="O17" s="45"/>
      <c r="P17" s="45"/>
      <c r="Q17" s="45"/>
      <c r="R17" s="45"/>
      <c r="S17" s="45"/>
      <c r="T17" s="45"/>
      <c r="U17" s="45"/>
      <c r="V17" s="45"/>
    </row>
    <row r="18" spans="1:22" ht="16.5" customHeight="1">
      <c r="A18" s="47" t="s">
        <v>14</v>
      </c>
      <c r="B18" s="56" t="s">
        <v>55</v>
      </c>
      <c r="C18" s="45"/>
      <c r="D18" s="45"/>
      <c r="E18" s="45"/>
      <c r="F18" s="45"/>
      <c r="G18" s="45"/>
      <c r="H18" s="45"/>
      <c r="I18" s="45"/>
      <c r="J18" s="45"/>
      <c r="K18" s="45"/>
      <c r="L18" s="45"/>
      <c r="M18" s="45"/>
      <c r="N18" s="45"/>
      <c r="O18" s="45"/>
      <c r="P18" s="45"/>
      <c r="Q18" s="45"/>
      <c r="R18" s="45"/>
      <c r="S18" s="45"/>
      <c r="T18" s="45"/>
      <c r="U18" s="45"/>
      <c r="V18" s="45"/>
    </row>
    <row r="19" spans="1:22" ht="16.5" customHeight="1">
      <c r="A19" s="47" t="s">
        <v>19</v>
      </c>
      <c r="B19" s="56" t="s">
        <v>56</v>
      </c>
      <c r="C19" s="45"/>
      <c r="D19" s="45"/>
      <c r="E19" s="45"/>
      <c r="F19" s="45"/>
      <c r="G19" s="45"/>
      <c r="H19" s="45"/>
      <c r="I19" s="45"/>
      <c r="J19" s="45"/>
      <c r="K19" s="45"/>
      <c r="L19" s="45"/>
      <c r="M19" s="45"/>
      <c r="N19" s="45"/>
      <c r="O19" s="45"/>
      <c r="P19" s="45"/>
      <c r="Q19" s="45"/>
      <c r="R19" s="45"/>
      <c r="S19" s="45"/>
      <c r="T19" s="45"/>
      <c r="U19" s="45"/>
      <c r="V19" s="45"/>
    </row>
    <row r="20" spans="1:22" ht="16.5" customHeight="1">
      <c r="A20" s="47" t="s">
        <v>22</v>
      </c>
      <c r="B20" s="56" t="s">
        <v>57</v>
      </c>
      <c r="C20" s="45"/>
      <c r="D20" s="45"/>
      <c r="E20" s="45"/>
      <c r="F20" s="45"/>
      <c r="G20" s="45"/>
      <c r="H20" s="45"/>
      <c r="I20" s="45"/>
      <c r="J20" s="45"/>
      <c r="K20" s="45"/>
      <c r="L20" s="45"/>
      <c r="M20" s="45"/>
      <c r="N20" s="45"/>
      <c r="O20" s="45"/>
      <c r="P20" s="45"/>
      <c r="Q20" s="45"/>
      <c r="R20" s="45"/>
      <c r="S20" s="45"/>
      <c r="T20" s="45"/>
      <c r="U20" s="45"/>
      <c r="V20" s="45"/>
    </row>
    <row r="21" spans="1:22" ht="16.5" customHeight="1">
      <c r="A21" s="47" t="s">
        <v>23</v>
      </c>
      <c r="B21" s="56" t="s">
        <v>60</v>
      </c>
      <c r="C21" s="45"/>
      <c r="D21" s="45"/>
      <c r="E21" s="45"/>
      <c r="F21" s="45"/>
      <c r="G21" s="45"/>
      <c r="H21" s="45"/>
      <c r="I21" s="45"/>
      <c r="J21" s="45"/>
      <c r="K21" s="45"/>
      <c r="L21" s="45"/>
      <c r="M21" s="45"/>
      <c r="N21" s="45"/>
      <c r="O21" s="45"/>
      <c r="P21" s="45"/>
      <c r="Q21" s="45"/>
      <c r="R21" s="45"/>
      <c r="S21" s="45"/>
      <c r="T21" s="45"/>
      <c r="U21" s="45"/>
      <c r="V21" s="45"/>
    </row>
    <row r="22" spans="1:22" ht="16.5" customHeight="1">
      <c r="A22" s="47" t="s">
        <v>24</v>
      </c>
      <c r="B22" s="56" t="s">
        <v>58</v>
      </c>
      <c r="C22" s="45"/>
      <c r="D22" s="45"/>
      <c r="E22" s="45"/>
      <c r="F22" s="45"/>
      <c r="G22" s="45"/>
      <c r="H22" s="45"/>
      <c r="I22" s="45"/>
      <c r="J22" s="45"/>
      <c r="K22" s="45"/>
      <c r="L22" s="45"/>
      <c r="M22" s="45"/>
      <c r="N22" s="45"/>
      <c r="O22" s="45"/>
      <c r="P22" s="45"/>
      <c r="Q22" s="45"/>
      <c r="R22" s="45"/>
      <c r="S22" s="45"/>
      <c r="T22" s="45"/>
      <c r="U22" s="45"/>
      <c r="V22" s="45"/>
    </row>
    <row r="23" spans="1:23" s="5" customFormat="1" ht="45.75" customHeight="1">
      <c r="A23" s="730" t="s">
        <v>119</v>
      </c>
      <c r="B23" s="730"/>
      <c r="C23" s="730"/>
      <c r="D23" s="730"/>
      <c r="E23" s="730"/>
      <c r="F23" s="730"/>
      <c r="G23" s="730"/>
      <c r="H23" s="730"/>
      <c r="I23" s="730"/>
      <c r="J23" s="730"/>
      <c r="K23" s="7"/>
      <c r="L23" s="7"/>
      <c r="M23" s="7"/>
      <c r="O23" s="732" t="s">
        <v>127</v>
      </c>
      <c r="P23" s="732"/>
      <c r="Q23" s="732"/>
      <c r="R23" s="732"/>
      <c r="S23" s="732"/>
      <c r="T23" s="732"/>
      <c r="U23" s="732"/>
      <c r="V23" s="732"/>
      <c r="W23" s="5" t="s">
        <v>2</v>
      </c>
    </row>
    <row r="24" spans="1:22" ht="15.75">
      <c r="A24" s="731"/>
      <c r="B24" s="731"/>
      <c r="C24" s="731"/>
      <c r="D24" s="731"/>
      <c r="E24" s="731"/>
      <c r="F24" s="731"/>
      <c r="G24" s="731"/>
      <c r="H24" s="731"/>
      <c r="I24" s="731"/>
      <c r="J24" s="731"/>
      <c r="O24" s="733"/>
      <c r="P24" s="733"/>
      <c r="Q24" s="733"/>
      <c r="R24" s="733"/>
      <c r="S24" s="733"/>
      <c r="T24" s="733"/>
      <c r="U24" s="733"/>
      <c r="V24" s="733"/>
    </row>
  </sheetData>
  <sheetProtection/>
  <mergeCells count="29">
    <mergeCell ref="A1:E1"/>
    <mergeCell ref="F1:O1"/>
    <mergeCell ref="Q1:V1"/>
    <mergeCell ref="A23:J24"/>
    <mergeCell ref="O23:V24"/>
    <mergeCell ref="R2:V2"/>
    <mergeCell ref="V3:V7"/>
    <mergeCell ref="J5:J7"/>
    <mergeCell ref="G3:G7"/>
    <mergeCell ref="H3:H7"/>
    <mergeCell ref="U3:U7"/>
    <mergeCell ref="K5:Q5"/>
    <mergeCell ref="J4:Q4"/>
    <mergeCell ref="I3:T3"/>
    <mergeCell ref="S4:S7"/>
    <mergeCell ref="T4:T7"/>
    <mergeCell ref="R4:R7"/>
    <mergeCell ref="K6:K7"/>
    <mergeCell ref="I4:I7"/>
    <mergeCell ref="L6:N6"/>
    <mergeCell ref="O6:O7"/>
    <mergeCell ref="Q6:Q7"/>
    <mergeCell ref="P6:P7"/>
    <mergeCell ref="A3:B8"/>
    <mergeCell ref="E3:F3"/>
    <mergeCell ref="E4:E7"/>
    <mergeCell ref="F4:F7"/>
    <mergeCell ref="C3:C7"/>
    <mergeCell ref="D3:D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BS104"/>
  <sheetViews>
    <sheetView view="pageBreakPreview" zoomScaleSheetLayoutView="100" zoomScalePageLayoutView="0" workbookViewId="0" topLeftCell="A64">
      <selection activeCell="N72" sqref="N72:U72"/>
    </sheetView>
  </sheetViews>
  <sheetFormatPr defaultColWidth="9.00390625" defaultRowHeight="15.75"/>
  <cols>
    <col min="1" max="1" width="4.125" style="4" customWidth="1"/>
    <col min="2" max="2" width="24.00390625" style="4"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29" width="8.25390625" style="353" hidden="1" customWidth="1"/>
    <col min="30" max="31" width="8.00390625" style="353" hidden="1" customWidth="1"/>
    <col min="32" max="34" width="8.00390625" style="353" customWidth="1"/>
    <col min="35" max="16384" width="9.00390625" style="4" customWidth="1"/>
  </cols>
  <sheetData>
    <row r="1" spans="1:30" s="117" customFormat="1" ht="53.25" customHeight="1">
      <c r="A1" s="689" t="s">
        <v>479</v>
      </c>
      <c r="B1" s="689"/>
      <c r="C1" s="689"/>
      <c r="D1" s="689"/>
      <c r="E1" s="659" t="s">
        <v>460</v>
      </c>
      <c r="F1" s="659"/>
      <c r="G1" s="659"/>
      <c r="H1" s="659"/>
      <c r="I1" s="659"/>
      <c r="J1" s="659"/>
      <c r="K1" s="659"/>
      <c r="L1" s="659"/>
      <c r="M1" s="659"/>
      <c r="N1" s="659"/>
      <c r="O1" s="659"/>
      <c r="P1" s="691" t="str">
        <f>'[2]Thông tin'!C2</f>
        <v>Đơn vị  báo cáo: CỤC THADS TỈNH SƠN LA
Đơn vị nhận báo cáo: TỔNG CỤC THADS</v>
      </c>
      <c r="Q1" s="691"/>
      <c r="R1" s="691"/>
      <c r="S1" s="691"/>
      <c r="T1" s="691"/>
      <c r="U1" s="691"/>
      <c r="V1" s="354"/>
      <c r="W1" s="354"/>
      <c r="X1" s="354"/>
      <c r="Y1" s="354"/>
      <c r="Z1" s="354"/>
      <c r="AA1" s="354"/>
      <c r="AB1" s="354"/>
      <c r="AC1" s="354"/>
      <c r="AD1" s="354"/>
    </row>
    <row r="2" spans="1:30" s="117" customFormat="1" ht="21" customHeight="1">
      <c r="A2" s="600"/>
      <c r="B2" s="600"/>
      <c r="C2" s="600"/>
      <c r="D2" s="600"/>
      <c r="E2" s="597"/>
      <c r="F2" s="597"/>
      <c r="G2" s="597"/>
      <c r="H2" s="794" t="str">
        <f>TT!C8</f>
        <v>09 tháng/năm 2021</v>
      </c>
      <c r="I2" s="794"/>
      <c r="J2" s="794"/>
      <c r="K2" s="794"/>
      <c r="L2" s="794"/>
      <c r="M2" s="597"/>
      <c r="N2" s="597"/>
      <c r="O2" s="597"/>
      <c r="P2" s="601"/>
      <c r="Q2" s="601"/>
      <c r="R2" s="601"/>
      <c r="S2" s="601"/>
      <c r="T2" s="601"/>
      <c r="U2" s="607"/>
      <c r="V2" s="354"/>
      <c r="W2" s="354"/>
      <c r="X2" s="354"/>
      <c r="Y2" s="354"/>
      <c r="Z2" s="354"/>
      <c r="AA2" s="354"/>
      <c r="AB2" s="354"/>
      <c r="AC2" s="354"/>
      <c r="AD2" s="354"/>
    </row>
    <row r="3" spans="1:34" ht="13.5" customHeight="1">
      <c r="A3" s="25"/>
      <c r="B3" s="27"/>
      <c r="C3" s="27"/>
      <c r="D3" s="27"/>
      <c r="E3" s="6"/>
      <c r="F3" s="6"/>
      <c r="G3" s="6"/>
      <c r="H3" s="6"/>
      <c r="I3" s="36"/>
      <c r="J3" s="37" t="e">
        <f>COUNTBLANK(#REF!)</f>
        <v>#REF!</v>
      </c>
      <c r="K3" s="38">
        <f>COUNTA(#REF!)</f>
        <v>1</v>
      </c>
      <c r="L3" s="38" t="e">
        <f>J3+K3</f>
        <v>#REF!</v>
      </c>
      <c r="M3" s="38"/>
      <c r="N3" s="26"/>
      <c r="O3" s="26"/>
      <c r="P3" s="766" t="s">
        <v>164</v>
      </c>
      <c r="Q3" s="766"/>
      <c r="R3" s="766"/>
      <c r="S3" s="766"/>
      <c r="T3" s="766"/>
      <c r="U3" s="766"/>
      <c r="V3" s="444"/>
      <c r="W3" s="354"/>
      <c r="X3" s="354"/>
      <c r="Y3" s="354"/>
      <c r="Z3" s="354"/>
      <c r="AA3" s="354"/>
      <c r="AB3" s="354"/>
      <c r="AC3" s="354"/>
      <c r="AD3" s="354"/>
      <c r="AE3" s="354"/>
      <c r="AF3" s="354"/>
      <c r="AG3" s="354"/>
      <c r="AH3" s="354"/>
    </row>
    <row r="4" spans="1:34" s="11" customFormat="1" ht="15.75" customHeight="1">
      <c r="A4" s="773" t="s">
        <v>136</v>
      </c>
      <c r="B4" s="773" t="s">
        <v>157</v>
      </c>
      <c r="C4" s="773" t="s">
        <v>163</v>
      </c>
      <c r="D4" s="776" t="s">
        <v>134</v>
      </c>
      <c r="E4" s="763" t="s">
        <v>4</v>
      </c>
      <c r="F4" s="765"/>
      <c r="G4" s="770" t="s">
        <v>36</v>
      </c>
      <c r="H4" s="770" t="s">
        <v>165</v>
      </c>
      <c r="I4" s="770" t="s">
        <v>37</v>
      </c>
      <c r="J4" s="763" t="s">
        <v>4</v>
      </c>
      <c r="K4" s="764"/>
      <c r="L4" s="764"/>
      <c r="M4" s="764"/>
      <c r="N4" s="764"/>
      <c r="O4" s="764"/>
      <c r="P4" s="764"/>
      <c r="Q4" s="764"/>
      <c r="R4" s="764"/>
      <c r="S4" s="765"/>
      <c r="T4" s="767" t="s">
        <v>103</v>
      </c>
      <c r="U4" s="780" t="s">
        <v>160</v>
      </c>
      <c r="V4" s="414"/>
      <c r="W4" s="414"/>
      <c r="X4" s="414"/>
      <c r="Y4" s="414"/>
      <c r="Z4" s="414"/>
      <c r="AA4" s="414"/>
      <c r="AB4" s="414"/>
      <c r="AC4" s="414"/>
      <c r="AD4" s="414"/>
      <c r="AE4" s="354"/>
      <c r="AF4" s="354"/>
      <c r="AG4" s="354"/>
      <c r="AH4" s="354"/>
    </row>
    <row r="5" spans="1:34" s="12" customFormat="1" ht="15.75" customHeight="1">
      <c r="A5" s="774"/>
      <c r="B5" s="774"/>
      <c r="C5" s="774"/>
      <c r="D5" s="777"/>
      <c r="E5" s="776" t="s">
        <v>137</v>
      </c>
      <c r="F5" s="776" t="s">
        <v>62</v>
      </c>
      <c r="G5" s="771"/>
      <c r="H5" s="771"/>
      <c r="I5" s="771"/>
      <c r="J5" s="770" t="s">
        <v>61</v>
      </c>
      <c r="K5" s="763" t="s">
        <v>4</v>
      </c>
      <c r="L5" s="764"/>
      <c r="M5" s="764"/>
      <c r="N5" s="764"/>
      <c r="O5" s="764"/>
      <c r="P5" s="765"/>
      <c r="Q5" s="770" t="s">
        <v>139</v>
      </c>
      <c r="R5" s="770" t="s">
        <v>148</v>
      </c>
      <c r="S5" s="770" t="s">
        <v>81</v>
      </c>
      <c r="T5" s="768"/>
      <c r="U5" s="781"/>
      <c r="V5" s="435"/>
      <c r="W5" s="435"/>
      <c r="X5" s="435"/>
      <c r="Y5" s="435"/>
      <c r="Z5" s="435"/>
      <c r="AA5" s="435"/>
      <c r="AB5" s="435"/>
      <c r="AC5" s="435"/>
      <c r="AD5" s="435"/>
      <c r="AE5" s="414"/>
      <c r="AF5" s="414"/>
      <c r="AG5" s="414"/>
      <c r="AH5" s="414"/>
    </row>
    <row r="6" spans="1:34" s="11" customFormat="1" ht="15.75" customHeight="1">
      <c r="A6" s="774"/>
      <c r="B6" s="774"/>
      <c r="C6" s="774"/>
      <c r="D6" s="777"/>
      <c r="E6" s="777"/>
      <c r="F6" s="777"/>
      <c r="G6" s="771"/>
      <c r="H6" s="771"/>
      <c r="I6" s="771"/>
      <c r="J6" s="771"/>
      <c r="K6" s="770" t="s">
        <v>96</v>
      </c>
      <c r="L6" s="783" t="s">
        <v>4</v>
      </c>
      <c r="M6" s="784"/>
      <c r="N6" s="770" t="s">
        <v>42</v>
      </c>
      <c r="O6" s="770" t="s">
        <v>147</v>
      </c>
      <c r="P6" s="770" t="s">
        <v>46</v>
      </c>
      <c r="Q6" s="771"/>
      <c r="R6" s="771"/>
      <c r="S6" s="771"/>
      <c r="T6" s="768"/>
      <c r="U6" s="781"/>
      <c r="V6" s="414"/>
      <c r="W6" s="414"/>
      <c r="X6" s="414"/>
      <c r="Y6" s="414"/>
      <c r="Z6" s="414"/>
      <c r="AA6" s="414"/>
      <c r="AB6" s="414"/>
      <c r="AC6" s="414"/>
      <c r="AD6" s="414"/>
      <c r="AE6" s="435"/>
      <c r="AF6" s="435"/>
      <c r="AG6" s="435"/>
      <c r="AH6" s="435"/>
    </row>
    <row r="7" spans="1:34" s="11" customFormat="1" ht="15.75" customHeight="1">
      <c r="A7" s="774"/>
      <c r="B7" s="774"/>
      <c r="C7" s="774"/>
      <c r="D7" s="777"/>
      <c r="E7" s="777"/>
      <c r="F7" s="777"/>
      <c r="G7" s="771"/>
      <c r="H7" s="771"/>
      <c r="I7" s="771"/>
      <c r="J7" s="771"/>
      <c r="K7" s="771"/>
      <c r="L7" s="785"/>
      <c r="M7" s="786"/>
      <c r="N7" s="771"/>
      <c r="O7" s="771"/>
      <c r="P7" s="771"/>
      <c r="Q7" s="771"/>
      <c r="R7" s="771"/>
      <c r="S7" s="771"/>
      <c r="T7" s="768"/>
      <c r="U7" s="781"/>
      <c r="V7" s="414"/>
      <c r="W7" s="414"/>
      <c r="X7" s="414"/>
      <c r="Y7" s="414"/>
      <c r="Z7" s="414"/>
      <c r="AA7" s="414"/>
      <c r="AB7" s="414"/>
      <c r="AC7" s="414"/>
      <c r="AD7" s="414"/>
      <c r="AE7" s="414"/>
      <c r="AF7" s="414"/>
      <c r="AG7" s="414"/>
      <c r="AH7" s="414"/>
    </row>
    <row r="8" spans="1:34" s="11" customFormat="1" ht="44.25" customHeight="1">
      <c r="A8" s="775"/>
      <c r="B8" s="775"/>
      <c r="C8" s="775"/>
      <c r="D8" s="778"/>
      <c r="E8" s="778"/>
      <c r="F8" s="778"/>
      <c r="G8" s="772"/>
      <c r="H8" s="772"/>
      <c r="I8" s="772"/>
      <c r="J8" s="772"/>
      <c r="K8" s="772"/>
      <c r="L8" s="486" t="s">
        <v>39</v>
      </c>
      <c r="M8" s="486" t="s">
        <v>138</v>
      </c>
      <c r="N8" s="772"/>
      <c r="O8" s="772"/>
      <c r="P8" s="772"/>
      <c r="Q8" s="772"/>
      <c r="R8" s="772"/>
      <c r="S8" s="772"/>
      <c r="T8" s="769"/>
      <c r="U8" s="782"/>
      <c r="V8" s="791" t="s">
        <v>470</v>
      </c>
      <c r="W8" s="791" t="s">
        <v>471</v>
      </c>
      <c r="X8" s="414"/>
      <c r="Y8" s="485" t="s">
        <v>472</v>
      </c>
      <c r="Z8" s="485" t="s">
        <v>473</v>
      </c>
      <c r="AA8" s="485" t="s">
        <v>474</v>
      </c>
      <c r="AB8" s="414"/>
      <c r="AC8" s="414"/>
      <c r="AD8" s="414"/>
      <c r="AE8" s="414"/>
      <c r="AF8" s="414"/>
      <c r="AG8" s="414"/>
      <c r="AH8" s="414"/>
    </row>
    <row r="9" spans="1:34" ht="14.25" customHeight="1">
      <c r="A9" s="792" t="s">
        <v>3</v>
      </c>
      <c r="B9" s="793"/>
      <c r="C9" s="53" t="s">
        <v>13</v>
      </c>
      <c r="D9" s="53" t="s">
        <v>14</v>
      </c>
      <c r="E9" s="53" t="s">
        <v>19</v>
      </c>
      <c r="F9" s="53" t="s">
        <v>22</v>
      </c>
      <c r="G9" s="53" t="s">
        <v>23</v>
      </c>
      <c r="H9" s="53" t="s">
        <v>24</v>
      </c>
      <c r="I9" s="53" t="s">
        <v>25</v>
      </c>
      <c r="J9" s="53" t="s">
        <v>26</v>
      </c>
      <c r="K9" s="53" t="s">
        <v>27</v>
      </c>
      <c r="L9" s="53" t="s">
        <v>29</v>
      </c>
      <c r="M9" s="53" t="s">
        <v>30</v>
      </c>
      <c r="N9" s="53" t="s">
        <v>104</v>
      </c>
      <c r="O9" s="53" t="s">
        <v>101</v>
      </c>
      <c r="P9" s="53" t="s">
        <v>105</v>
      </c>
      <c r="Q9" s="53" t="s">
        <v>106</v>
      </c>
      <c r="R9" s="53" t="s">
        <v>107</v>
      </c>
      <c r="S9" s="53" t="s">
        <v>118</v>
      </c>
      <c r="T9" s="53" t="s">
        <v>131</v>
      </c>
      <c r="U9" s="487" t="s">
        <v>133</v>
      </c>
      <c r="V9" s="791"/>
      <c r="W9" s="791"/>
      <c r="X9" s="354"/>
      <c r="Y9" s="354"/>
      <c r="Z9" s="354"/>
      <c r="AA9" s="354"/>
      <c r="AB9" s="354"/>
      <c r="AC9" s="354"/>
      <c r="AD9" s="354"/>
      <c r="AE9" s="414"/>
      <c r="AF9" s="414"/>
      <c r="AG9" s="414"/>
      <c r="AH9" s="414"/>
    </row>
    <row r="10" spans="1:71" s="421" customFormat="1" ht="12.75">
      <c r="A10" s="795" t="s">
        <v>10</v>
      </c>
      <c r="B10" s="796"/>
      <c r="C10" s="446">
        <f aca="true" t="shared" si="0" ref="C10:T10">C11+C19</f>
        <v>4508</v>
      </c>
      <c r="D10" s="446">
        <f t="shared" si="0"/>
        <v>5120</v>
      </c>
      <c r="E10" s="446">
        <f t="shared" si="0"/>
        <v>1241</v>
      </c>
      <c r="F10" s="446">
        <f t="shared" si="0"/>
        <v>3879</v>
      </c>
      <c r="G10" s="446">
        <f t="shared" si="0"/>
        <v>27</v>
      </c>
      <c r="H10" s="446">
        <f t="shared" si="0"/>
        <v>3</v>
      </c>
      <c r="I10" s="446">
        <f t="shared" si="0"/>
        <v>5090</v>
      </c>
      <c r="J10" s="446">
        <f t="shared" si="0"/>
        <v>4675</v>
      </c>
      <c r="K10" s="446">
        <f t="shared" si="0"/>
        <v>3579</v>
      </c>
      <c r="L10" s="446">
        <f t="shared" si="0"/>
        <v>3528</v>
      </c>
      <c r="M10" s="446">
        <f t="shared" si="0"/>
        <v>51</v>
      </c>
      <c r="N10" s="446">
        <f t="shared" si="0"/>
        <v>1092</v>
      </c>
      <c r="O10" s="446">
        <f t="shared" si="0"/>
        <v>1</v>
      </c>
      <c r="P10" s="446">
        <f t="shared" si="0"/>
        <v>3</v>
      </c>
      <c r="Q10" s="446">
        <f t="shared" si="0"/>
        <v>411</v>
      </c>
      <c r="R10" s="446">
        <f t="shared" si="0"/>
        <v>2</v>
      </c>
      <c r="S10" s="446">
        <f t="shared" si="0"/>
        <v>2</v>
      </c>
      <c r="T10" s="446">
        <f t="shared" si="0"/>
        <v>1511</v>
      </c>
      <c r="U10" s="619">
        <f>(K10/J10)</f>
        <v>0.7655614973262032</v>
      </c>
      <c r="V10" s="366">
        <f aca="true" t="shared" si="1" ref="V10:AB10">V11+V19</f>
        <v>4961</v>
      </c>
      <c r="W10" s="366">
        <f t="shared" si="1"/>
        <v>4961</v>
      </c>
      <c r="X10" s="366">
        <f t="shared" si="1"/>
        <v>0</v>
      </c>
      <c r="Y10" s="366">
        <f t="shared" si="1"/>
        <v>1703</v>
      </c>
      <c r="Z10" s="366">
        <f t="shared" si="1"/>
        <v>1241</v>
      </c>
      <c r="AA10" s="366">
        <f t="shared" si="1"/>
        <v>462</v>
      </c>
      <c r="AB10" s="366">
        <f t="shared" si="1"/>
        <v>1703</v>
      </c>
      <c r="AC10" s="445">
        <f>AA10+Z10</f>
        <v>1703</v>
      </c>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row>
    <row r="11" spans="1:71" s="422" customFormat="1" ht="15.75">
      <c r="A11" s="310" t="s">
        <v>0</v>
      </c>
      <c r="B11" s="296" t="s">
        <v>318</v>
      </c>
      <c r="C11" s="522">
        <f aca="true" t="shared" si="2" ref="C11:T11">SUM(C12:C18)</f>
        <v>137</v>
      </c>
      <c r="D11" s="522">
        <f t="shared" si="2"/>
        <v>231</v>
      </c>
      <c r="E11" s="522">
        <f t="shared" si="2"/>
        <v>17</v>
      </c>
      <c r="F11" s="522">
        <f t="shared" si="2"/>
        <v>214</v>
      </c>
      <c r="G11" s="522">
        <f t="shared" si="2"/>
        <v>1</v>
      </c>
      <c r="H11" s="522">
        <f t="shared" si="2"/>
        <v>0</v>
      </c>
      <c r="I11" s="522">
        <f t="shared" si="2"/>
        <v>230</v>
      </c>
      <c r="J11" s="522">
        <f t="shared" si="2"/>
        <v>227</v>
      </c>
      <c r="K11" s="522">
        <f t="shared" si="2"/>
        <v>207</v>
      </c>
      <c r="L11" s="522">
        <f t="shared" si="2"/>
        <v>207</v>
      </c>
      <c r="M11" s="522">
        <f t="shared" si="2"/>
        <v>0</v>
      </c>
      <c r="N11" s="522">
        <f t="shared" si="2"/>
        <v>19</v>
      </c>
      <c r="O11" s="522">
        <f t="shared" si="2"/>
        <v>0</v>
      </c>
      <c r="P11" s="522">
        <f t="shared" si="2"/>
        <v>1</v>
      </c>
      <c r="Q11" s="522">
        <f t="shared" si="2"/>
        <v>3</v>
      </c>
      <c r="R11" s="522">
        <f t="shared" si="2"/>
        <v>0</v>
      </c>
      <c r="S11" s="522">
        <f t="shared" si="2"/>
        <v>0</v>
      </c>
      <c r="T11" s="522">
        <f t="shared" si="2"/>
        <v>23</v>
      </c>
      <c r="U11" s="620">
        <f>(K11/J11)</f>
        <v>0.9118942731277533</v>
      </c>
      <c r="V11" s="564">
        <f>SUM(V12:V18)</f>
        <v>230</v>
      </c>
      <c r="W11" s="565">
        <f>SUM(W12:W18)</f>
        <v>230</v>
      </c>
      <c r="X11" s="565">
        <f>SUM(X12:X18)</f>
        <v>0</v>
      </c>
      <c r="Y11" s="353">
        <v>28</v>
      </c>
      <c r="Z11" s="353">
        <f>E11</f>
        <v>17</v>
      </c>
      <c r="AA11" s="353">
        <f>Y11-Z11</f>
        <v>11</v>
      </c>
      <c r="AB11" s="353">
        <f>E11+'[2]PT01'!C76</f>
        <v>28</v>
      </c>
      <c r="AC11" s="353">
        <f>Y11-AB11</f>
        <v>0</v>
      </c>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row>
    <row r="12" spans="1:71" s="403" customFormat="1" ht="12.75">
      <c r="A12" s="312">
        <v>1</v>
      </c>
      <c r="B12" s="314" t="s">
        <v>319</v>
      </c>
      <c r="C12" s="283">
        <v>3</v>
      </c>
      <c r="D12" s="328">
        <f aca="true" t="shared" si="3" ref="D12:D18">E12+F12</f>
        <v>4</v>
      </c>
      <c r="E12" s="284"/>
      <c r="F12" s="283">
        <v>4</v>
      </c>
      <c r="G12" s="283"/>
      <c r="H12" s="312"/>
      <c r="I12" s="328">
        <f aca="true" t="shared" si="4" ref="I12:I18">J12+Q12+R12+S12</f>
        <v>4</v>
      </c>
      <c r="J12" s="328">
        <f aca="true" t="shared" si="5" ref="J12:J18">K12+N12+O12+P12</f>
        <v>4</v>
      </c>
      <c r="K12" s="328">
        <f aca="true" t="shared" si="6" ref="K12:K18">L12+M12</f>
        <v>4</v>
      </c>
      <c r="L12" s="283">
        <v>4</v>
      </c>
      <c r="M12" s="283"/>
      <c r="N12" s="283">
        <v>0</v>
      </c>
      <c r="O12" s="283"/>
      <c r="P12" s="283"/>
      <c r="Q12" s="283"/>
      <c r="R12" s="283"/>
      <c r="S12" s="312"/>
      <c r="T12" s="328">
        <f aca="true" t="shared" si="7" ref="T12:T18">N12+O12+P12+Q12+R12+S12</f>
        <v>0</v>
      </c>
      <c r="U12" s="621">
        <f>(K12/J12)</f>
        <v>1</v>
      </c>
      <c r="V12" s="370">
        <f aca="true" t="shared" si="8" ref="V12:V18">I12</f>
        <v>4</v>
      </c>
      <c r="W12" s="370">
        <f aca="true" t="shared" si="9" ref="W12:W18">D12-G12-H12</f>
        <v>4</v>
      </c>
      <c r="X12" s="370">
        <f aca="true" t="shared" si="10" ref="X12:X18">V12-W12</f>
        <v>0</v>
      </c>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row>
    <row r="13" spans="1:71" s="403" customFormat="1" ht="12.75">
      <c r="A13" s="312">
        <v>2</v>
      </c>
      <c r="B13" s="314" t="s">
        <v>320</v>
      </c>
      <c r="C13" s="283">
        <v>7</v>
      </c>
      <c r="D13" s="328">
        <f t="shared" si="3"/>
        <v>12</v>
      </c>
      <c r="E13" s="284">
        <v>1</v>
      </c>
      <c r="F13" s="283">
        <v>11</v>
      </c>
      <c r="G13" s="283"/>
      <c r="H13" s="312"/>
      <c r="I13" s="328">
        <f t="shared" si="4"/>
        <v>12</v>
      </c>
      <c r="J13" s="328">
        <f t="shared" si="5"/>
        <v>11</v>
      </c>
      <c r="K13" s="328">
        <f t="shared" si="6"/>
        <v>11</v>
      </c>
      <c r="L13" s="283">
        <v>11</v>
      </c>
      <c r="M13" s="283">
        <v>0</v>
      </c>
      <c r="N13" s="283">
        <v>0</v>
      </c>
      <c r="O13" s="283"/>
      <c r="P13" s="283"/>
      <c r="Q13" s="283">
        <v>1</v>
      </c>
      <c r="R13" s="283"/>
      <c r="S13" s="312"/>
      <c r="T13" s="328">
        <f t="shared" si="7"/>
        <v>1</v>
      </c>
      <c r="U13" s="621">
        <f aca="true" t="shared" si="11" ref="U13:U69">(K13/J13)</f>
        <v>1</v>
      </c>
      <c r="V13" s="370">
        <f t="shared" si="8"/>
        <v>12</v>
      </c>
      <c r="W13" s="370">
        <f t="shared" si="9"/>
        <v>12</v>
      </c>
      <c r="X13" s="370">
        <f t="shared" si="10"/>
        <v>0</v>
      </c>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row>
    <row r="14" spans="1:71" s="403" customFormat="1" ht="12.75">
      <c r="A14" s="312">
        <v>3</v>
      </c>
      <c r="B14" s="314" t="s">
        <v>321</v>
      </c>
      <c r="C14" s="283">
        <v>5</v>
      </c>
      <c r="D14" s="328">
        <f t="shared" si="3"/>
        <v>5</v>
      </c>
      <c r="E14" s="284">
        <v>2</v>
      </c>
      <c r="F14" s="283">
        <v>3</v>
      </c>
      <c r="G14" s="283"/>
      <c r="H14" s="312"/>
      <c r="I14" s="328">
        <f t="shared" si="4"/>
        <v>5</v>
      </c>
      <c r="J14" s="328">
        <f t="shared" si="5"/>
        <v>4</v>
      </c>
      <c r="K14" s="328">
        <f t="shared" si="6"/>
        <v>4</v>
      </c>
      <c r="L14" s="283">
        <v>4</v>
      </c>
      <c r="M14" s="283">
        <v>0</v>
      </c>
      <c r="N14" s="283">
        <v>0</v>
      </c>
      <c r="O14" s="283"/>
      <c r="P14" s="283"/>
      <c r="Q14" s="283">
        <v>1</v>
      </c>
      <c r="R14" s="283"/>
      <c r="S14" s="312"/>
      <c r="T14" s="328">
        <f t="shared" si="7"/>
        <v>1</v>
      </c>
      <c r="U14" s="621">
        <f t="shared" si="11"/>
        <v>1</v>
      </c>
      <c r="V14" s="370">
        <f t="shared" si="8"/>
        <v>5</v>
      </c>
      <c r="W14" s="370">
        <f t="shared" si="9"/>
        <v>5</v>
      </c>
      <c r="X14" s="370">
        <f t="shared" si="10"/>
        <v>0</v>
      </c>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row>
    <row r="15" spans="1:71" s="403" customFormat="1" ht="12.75">
      <c r="A15" s="312">
        <v>4</v>
      </c>
      <c r="B15" s="314" t="s">
        <v>322</v>
      </c>
      <c r="C15" s="283">
        <v>20</v>
      </c>
      <c r="D15" s="328">
        <f t="shared" si="3"/>
        <v>36</v>
      </c>
      <c r="E15" s="284">
        <v>0</v>
      </c>
      <c r="F15" s="283">
        <v>36</v>
      </c>
      <c r="G15" s="283"/>
      <c r="H15" s="312"/>
      <c r="I15" s="328">
        <f t="shared" si="4"/>
        <v>36</v>
      </c>
      <c r="J15" s="328">
        <f t="shared" si="5"/>
        <v>36</v>
      </c>
      <c r="K15" s="328">
        <f t="shared" si="6"/>
        <v>34</v>
      </c>
      <c r="L15" s="283">
        <v>34</v>
      </c>
      <c r="M15" s="283">
        <v>0</v>
      </c>
      <c r="N15" s="283">
        <v>2</v>
      </c>
      <c r="O15" s="283"/>
      <c r="P15" s="283"/>
      <c r="Q15" s="283">
        <v>0</v>
      </c>
      <c r="R15" s="283"/>
      <c r="S15" s="312"/>
      <c r="T15" s="328">
        <f t="shared" si="7"/>
        <v>2</v>
      </c>
      <c r="U15" s="622">
        <f t="shared" si="11"/>
        <v>0.9444444444444444</v>
      </c>
      <c r="V15" s="370">
        <f t="shared" si="8"/>
        <v>36</v>
      </c>
      <c r="W15" s="370">
        <f t="shared" si="9"/>
        <v>36</v>
      </c>
      <c r="X15" s="370">
        <f t="shared" si="10"/>
        <v>0</v>
      </c>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row>
    <row r="16" spans="1:71" s="403" customFormat="1" ht="12.75">
      <c r="A16" s="312">
        <v>5</v>
      </c>
      <c r="B16" s="314" t="s">
        <v>444</v>
      </c>
      <c r="C16" s="283">
        <v>2</v>
      </c>
      <c r="D16" s="328">
        <f t="shared" si="3"/>
        <v>3</v>
      </c>
      <c r="E16" s="284"/>
      <c r="F16" s="283">
        <v>3</v>
      </c>
      <c r="G16" s="283"/>
      <c r="H16" s="312"/>
      <c r="I16" s="328">
        <f t="shared" si="4"/>
        <v>3</v>
      </c>
      <c r="J16" s="328">
        <f t="shared" si="5"/>
        <v>3</v>
      </c>
      <c r="K16" s="328">
        <f t="shared" si="6"/>
        <v>3</v>
      </c>
      <c r="L16" s="283">
        <v>3</v>
      </c>
      <c r="M16" s="283">
        <v>0</v>
      </c>
      <c r="N16" s="283">
        <v>0</v>
      </c>
      <c r="O16" s="283"/>
      <c r="P16" s="283"/>
      <c r="Q16" s="283">
        <v>0</v>
      </c>
      <c r="R16" s="283"/>
      <c r="S16" s="312"/>
      <c r="T16" s="328">
        <f t="shared" si="7"/>
        <v>0</v>
      </c>
      <c r="U16" s="621">
        <f t="shared" si="11"/>
        <v>1</v>
      </c>
      <c r="V16" s="370">
        <f t="shared" si="8"/>
        <v>3</v>
      </c>
      <c r="W16" s="370">
        <f t="shared" si="9"/>
        <v>3</v>
      </c>
      <c r="X16" s="370">
        <f t="shared" si="10"/>
        <v>0</v>
      </c>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row>
    <row r="17" spans="1:71" s="403" customFormat="1" ht="12.75">
      <c r="A17" s="312">
        <v>6</v>
      </c>
      <c r="B17" s="314" t="s">
        <v>324</v>
      </c>
      <c r="C17" s="283">
        <v>44</v>
      </c>
      <c r="D17" s="328">
        <f t="shared" si="3"/>
        <v>62</v>
      </c>
      <c r="E17" s="284">
        <v>9</v>
      </c>
      <c r="F17" s="283">
        <v>53</v>
      </c>
      <c r="G17" s="283"/>
      <c r="H17" s="312"/>
      <c r="I17" s="328">
        <f t="shared" si="4"/>
        <v>62</v>
      </c>
      <c r="J17" s="328">
        <f t="shared" si="5"/>
        <v>61</v>
      </c>
      <c r="K17" s="328">
        <f t="shared" si="6"/>
        <v>53</v>
      </c>
      <c r="L17" s="283">
        <v>53</v>
      </c>
      <c r="M17" s="283">
        <v>0</v>
      </c>
      <c r="N17" s="283">
        <v>7</v>
      </c>
      <c r="O17" s="283"/>
      <c r="P17" s="283">
        <v>1</v>
      </c>
      <c r="Q17" s="283">
        <v>1</v>
      </c>
      <c r="R17" s="283"/>
      <c r="S17" s="312"/>
      <c r="T17" s="328">
        <f t="shared" si="7"/>
        <v>9</v>
      </c>
      <c r="U17" s="622">
        <f t="shared" si="11"/>
        <v>0.8688524590163934</v>
      </c>
      <c r="V17" s="370">
        <f t="shared" si="8"/>
        <v>62</v>
      </c>
      <c r="W17" s="370">
        <f t="shared" si="9"/>
        <v>62</v>
      </c>
      <c r="X17" s="370">
        <f t="shared" si="10"/>
        <v>0</v>
      </c>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row>
    <row r="18" spans="1:71" s="403" customFormat="1" ht="12.75">
      <c r="A18" s="312">
        <v>7</v>
      </c>
      <c r="B18" s="314" t="s">
        <v>338</v>
      </c>
      <c r="C18" s="283">
        <v>56</v>
      </c>
      <c r="D18" s="328">
        <f t="shared" si="3"/>
        <v>109</v>
      </c>
      <c r="E18" s="284">
        <v>5</v>
      </c>
      <c r="F18" s="283">
        <v>104</v>
      </c>
      <c r="G18" s="283">
        <v>1</v>
      </c>
      <c r="H18" s="312"/>
      <c r="I18" s="328">
        <f t="shared" si="4"/>
        <v>108</v>
      </c>
      <c r="J18" s="328">
        <f t="shared" si="5"/>
        <v>108</v>
      </c>
      <c r="K18" s="328">
        <f t="shared" si="6"/>
        <v>98</v>
      </c>
      <c r="L18" s="283">
        <v>98</v>
      </c>
      <c r="M18" s="283"/>
      <c r="N18" s="283">
        <v>10</v>
      </c>
      <c r="O18" s="283"/>
      <c r="P18" s="283"/>
      <c r="Q18" s="283"/>
      <c r="R18" s="283"/>
      <c r="S18" s="312"/>
      <c r="T18" s="328">
        <f t="shared" si="7"/>
        <v>10</v>
      </c>
      <c r="U18" s="622">
        <f t="shared" si="11"/>
        <v>0.9074074074074074</v>
      </c>
      <c r="V18" s="370">
        <f t="shared" si="8"/>
        <v>108</v>
      </c>
      <c r="W18" s="370">
        <f t="shared" si="9"/>
        <v>108</v>
      </c>
      <c r="X18" s="370">
        <f t="shared" si="10"/>
        <v>0</v>
      </c>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row>
    <row r="19" spans="1:71" s="517" customFormat="1" ht="12.75">
      <c r="A19" s="278" t="s">
        <v>1</v>
      </c>
      <c r="B19" s="279" t="s">
        <v>8</v>
      </c>
      <c r="C19" s="286">
        <f aca="true" t="shared" si="12" ref="C19:T19">C20+C27+C31+C35+C42+C45+C50+C53+C57+C60+C64+C67</f>
        <v>4371</v>
      </c>
      <c r="D19" s="287">
        <f t="shared" si="12"/>
        <v>4889</v>
      </c>
      <c r="E19" s="287">
        <f t="shared" si="12"/>
        <v>1224</v>
      </c>
      <c r="F19" s="287">
        <f t="shared" si="12"/>
        <v>3665</v>
      </c>
      <c r="G19" s="287">
        <f t="shared" si="12"/>
        <v>26</v>
      </c>
      <c r="H19" s="287">
        <f t="shared" si="12"/>
        <v>3</v>
      </c>
      <c r="I19" s="287">
        <f t="shared" si="12"/>
        <v>4860</v>
      </c>
      <c r="J19" s="287">
        <f t="shared" si="12"/>
        <v>4448</v>
      </c>
      <c r="K19" s="287">
        <f t="shared" si="12"/>
        <v>3372</v>
      </c>
      <c r="L19" s="287">
        <f t="shared" si="12"/>
        <v>3321</v>
      </c>
      <c r="M19" s="287">
        <f t="shared" si="12"/>
        <v>51</v>
      </c>
      <c r="N19" s="287">
        <f t="shared" si="12"/>
        <v>1073</v>
      </c>
      <c r="O19" s="287">
        <f t="shared" si="12"/>
        <v>1</v>
      </c>
      <c r="P19" s="287">
        <f t="shared" si="12"/>
        <v>2</v>
      </c>
      <c r="Q19" s="287">
        <f t="shared" si="12"/>
        <v>408</v>
      </c>
      <c r="R19" s="288">
        <f t="shared" si="12"/>
        <v>2</v>
      </c>
      <c r="S19" s="288">
        <f t="shared" si="12"/>
        <v>2</v>
      </c>
      <c r="T19" s="288">
        <f t="shared" si="12"/>
        <v>1488</v>
      </c>
      <c r="U19" s="623">
        <f t="shared" si="11"/>
        <v>0.7580935251798561</v>
      </c>
      <c r="V19" s="371">
        <f aca="true" t="shared" si="13" ref="V19:AB19">V20+V27+V31+V35+V42+V45+V50+V53+V57+V60+V64+V67</f>
        <v>4731</v>
      </c>
      <c r="W19" s="371">
        <f t="shared" si="13"/>
        <v>4731</v>
      </c>
      <c r="X19" s="371">
        <f t="shared" si="13"/>
        <v>0</v>
      </c>
      <c r="Y19" s="371">
        <f t="shared" si="13"/>
        <v>1675</v>
      </c>
      <c r="Z19" s="372">
        <f t="shared" si="13"/>
        <v>1224</v>
      </c>
      <c r="AA19" s="372">
        <f t="shared" si="13"/>
        <v>451</v>
      </c>
      <c r="AB19" s="372">
        <f t="shared" si="13"/>
        <v>1675</v>
      </c>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row>
    <row r="20" spans="1:71" s="520" customFormat="1" ht="12.75">
      <c r="A20" s="278" t="s">
        <v>13</v>
      </c>
      <c r="B20" s="279" t="s">
        <v>325</v>
      </c>
      <c r="C20" s="288">
        <f>SUM(C21:C26)</f>
        <v>687</v>
      </c>
      <c r="D20" s="288">
        <f aca="true" t="shared" si="14" ref="D20:R20">SUM(D21:D26)</f>
        <v>703</v>
      </c>
      <c r="E20" s="288">
        <f>SUM(E21:E26)</f>
        <v>221</v>
      </c>
      <c r="F20" s="288">
        <f t="shared" si="14"/>
        <v>482</v>
      </c>
      <c r="G20" s="288">
        <f t="shared" si="14"/>
        <v>1</v>
      </c>
      <c r="H20" s="288">
        <f t="shared" si="14"/>
        <v>1</v>
      </c>
      <c r="I20" s="288">
        <f t="shared" si="14"/>
        <v>701</v>
      </c>
      <c r="J20" s="288">
        <f t="shared" si="14"/>
        <v>664</v>
      </c>
      <c r="K20" s="288">
        <f t="shared" si="14"/>
        <v>430</v>
      </c>
      <c r="L20" s="288">
        <f t="shared" si="14"/>
        <v>417</v>
      </c>
      <c r="M20" s="288">
        <f t="shared" si="14"/>
        <v>13</v>
      </c>
      <c r="N20" s="288">
        <f t="shared" si="14"/>
        <v>234</v>
      </c>
      <c r="O20" s="288">
        <f t="shared" si="14"/>
        <v>0</v>
      </c>
      <c r="P20" s="288">
        <f t="shared" si="14"/>
        <v>0</v>
      </c>
      <c r="Q20" s="288">
        <f t="shared" si="14"/>
        <v>37</v>
      </c>
      <c r="R20" s="288">
        <f t="shared" si="14"/>
        <v>0</v>
      </c>
      <c r="S20" s="288">
        <f>SUM(S21:S26)</f>
        <v>0</v>
      </c>
      <c r="T20" s="288">
        <f>SUM(T21:T26)</f>
        <v>271</v>
      </c>
      <c r="U20" s="623">
        <f t="shared" si="11"/>
        <v>0.6475903614457831</v>
      </c>
      <c r="V20" s="371">
        <f>SUM(V21:V26)</f>
        <v>701</v>
      </c>
      <c r="W20" s="371">
        <f>SUM(W21:W26)</f>
        <v>701</v>
      </c>
      <c r="X20" s="371">
        <f>SUM(X21:X26)</f>
        <v>0</v>
      </c>
      <c r="Y20" s="516">
        <f>285+1</f>
        <v>286</v>
      </c>
      <c r="Z20" s="516">
        <f>E20</f>
        <v>221</v>
      </c>
      <c r="AA20" s="516">
        <f>Y20-Z20</f>
        <v>65</v>
      </c>
      <c r="AB20" s="516">
        <f>E20+'[2]PT01'!C113</f>
        <v>286</v>
      </c>
      <c r="AC20" s="516">
        <f>Y20-AB20</f>
        <v>0</v>
      </c>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row>
    <row r="21" spans="1:71" s="422" customFormat="1" ht="12.75">
      <c r="A21" s="281">
        <v>8</v>
      </c>
      <c r="B21" s="285" t="s">
        <v>451</v>
      </c>
      <c r="C21" s="474">
        <v>62</v>
      </c>
      <c r="D21" s="475">
        <f aca="true" t="shared" si="15" ref="D21:D26">E21+F21</f>
        <v>65</v>
      </c>
      <c r="E21" s="476">
        <v>4</v>
      </c>
      <c r="F21" s="474">
        <v>61</v>
      </c>
      <c r="G21" s="474">
        <v>0</v>
      </c>
      <c r="H21" s="474"/>
      <c r="I21" s="475">
        <f aca="true" t="shared" si="16" ref="I21:I26">J21+Q21+R21+S21</f>
        <v>65</v>
      </c>
      <c r="J21" s="475">
        <f aca="true" t="shared" si="17" ref="J21:J26">K21+N21+O21+P21</f>
        <v>65</v>
      </c>
      <c r="K21" s="475">
        <f aca="true" t="shared" si="18" ref="K21:K26">L21+M21</f>
        <v>62</v>
      </c>
      <c r="L21" s="474">
        <v>62</v>
      </c>
      <c r="M21" s="474">
        <v>0</v>
      </c>
      <c r="N21" s="474">
        <v>3</v>
      </c>
      <c r="O21" s="474"/>
      <c r="P21" s="474"/>
      <c r="Q21" s="474"/>
      <c r="R21" s="474"/>
      <c r="S21" s="281"/>
      <c r="T21" s="475">
        <f aca="true" t="shared" si="19" ref="T21:T26">N21+O21+P21+Q21+R21+S21</f>
        <v>3</v>
      </c>
      <c r="U21" s="622">
        <f t="shared" si="11"/>
        <v>0.9538461538461539</v>
      </c>
      <c r="V21" s="519">
        <f aca="true" t="shared" si="20" ref="V21:V26">I21</f>
        <v>65</v>
      </c>
      <c r="W21" s="519">
        <f aca="true" t="shared" si="21" ref="W21:W26">D21-G21-H21</f>
        <v>65</v>
      </c>
      <c r="X21" s="519">
        <f aca="true" t="shared" si="22" ref="X21:X26">V21-W21</f>
        <v>0</v>
      </c>
      <c r="Y21" s="514"/>
      <c r="Z21" s="514"/>
      <c r="AA21" s="514"/>
      <c r="AB21" s="514"/>
      <c r="AC21" s="514"/>
      <c r="AD21" s="514"/>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row>
    <row r="22" spans="1:71" s="403" customFormat="1" ht="12.75">
      <c r="A22" s="281">
        <v>9</v>
      </c>
      <c r="B22" s="290" t="s">
        <v>335</v>
      </c>
      <c r="C22" s="474">
        <v>57</v>
      </c>
      <c r="D22" s="475">
        <f t="shared" si="15"/>
        <v>61</v>
      </c>
      <c r="E22" s="476">
        <v>37</v>
      </c>
      <c r="F22" s="474">
        <v>24</v>
      </c>
      <c r="G22" s="474">
        <v>0</v>
      </c>
      <c r="H22" s="474"/>
      <c r="I22" s="475">
        <f t="shared" si="16"/>
        <v>61</v>
      </c>
      <c r="J22" s="475">
        <f t="shared" si="17"/>
        <v>51</v>
      </c>
      <c r="K22" s="475">
        <f t="shared" si="18"/>
        <v>6</v>
      </c>
      <c r="L22" s="474">
        <v>6</v>
      </c>
      <c r="M22" s="474">
        <v>0</v>
      </c>
      <c r="N22" s="474">
        <v>45</v>
      </c>
      <c r="O22" s="474"/>
      <c r="P22" s="474"/>
      <c r="Q22" s="474">
        <v>10</v>
      </c>
      <c r="R22" s="474"/>
      <c r="S22" s="281"/>
      <c r="T22" s="475">
        <f t="shared" si="19"/>
        <v>55</v>
      </c>
      <c r="U22" s="622">
        <f t="shared" si="11"/>
        <v>0.11764705882352941</v>
      </c>
      <c r="V22" s="519">
        <f t="shared" si="20"/>
        <v>61</v>
      </c>
      <c r="W22" s="519">
        <f t="shared" si="21"/>
        <v>61</v>
      </c>
      <c r="X22" s="519">
        <f t="shared" si="22"/>
        <v>0</v>
      </c>
      <c r="Y22" s="514"/>
      <c r="Z22" s="514"/>
      <c r="AA22" s="514"/>
      <c r="AB22" s="514"/>
      <c r="AC22" s="514"/>
      <c r="AD22" s="514"/>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row>
    <row r="23" spans="1:71" s="403" customFormat="1" ht="12.75">
      <c r="A23" s="281">
        <v>10</v>
      </c>
      <c r="B23" s="285" t="s">
        <v>327</v>
      </c>
      <c r="C23" s="474">
        <v>137</v>
      </c>
      <c r="D23" s="475">
        <f t="shared" si="15"/>
        <v>137</v>
      </c>
      <c r="E23" s="476">
        <v>66</v>
      </c>
      <c r="F23" s="474">
        <v>71</v>
      </c>
      <c r="G23" s="474"/>
      <c r="H23" s="474"/>
      <c r="I23" s="475">
        <f t="shared" si="16"/>
        <v>137</v>
      </c>
      <c r="J23" s="475">
        <f t="shared" si="17"/>
        <v>133</v>
      </c>
      <c r="K23" s="475">
        <f t="shared" si="18"/>
        <v>67</v>
      </c>
      <c r="L23" s="474">
        <v>58</v>
      </c>
      <c r="M23" s="474">
        <v>9</v>
      </c>
      <c r="N23" s="474">
        <v>66</v>
      </c>
      <c r="O23" s="474"/>
      <c r="P23" s="474"/>
      <c r="Q23" s="474">
        <v>4</v>
      </c>
      <c r="R23" s="474"/>
      <c r="S23" s="281">
        <v>0</v>
      </c>
      <c r="T23" s="475">
        <f t="shared" si="19"/>
        <v>70</v>
      </c>
      <c r="U23" s="622">
        <f t="shared" si="11"/>
        <v>0.5037593984962406</v>
      </c>
      <c r="V23" s="519">
        <f t="shared" si="20"/>
        <v>137</v>
      </c>
      <c r="W23" s="519">
        <f t="shared" si="21"/>
        <v>137</v>
      </c>
      <c r="X23" s="519">
        <f t="shared" si="22"/>
        <v>0</v>
      </c>
      <c r="Y23" s="514"/>
      <c r="Z23" s="514"/>
      <c r="AA23" s="514"/>
      <c r="AB23" s="514"/>
      <c r="AC23" s="514"/>
      <c r="AD23" s="514"/>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row>
    <row r="24" spans="1:71" s="403" customFormat="1" ht="12.75">
      <c r="A24" s="281">
        <v>11</v>
      </c>
      <c r="B24" s="285" t="s">
        <v>328</v>
      </c>
      <c r="C24" s="474">
        <v>72</v>
      </c>
      <c r="D24" s="475">
        <f t="shared" si="15"/>
        <v>81</v>
      </c>
      <c r="E24" s="476">
        <v>22</v>
      </c>
      <c r="F24" s="474">
        <v>59</v>
      </c>
      <c r="G24" s="474"/>
      <c r="H24" s="474">
        <v>1</v>
      </c>
      <c r="I24" s="475">
        <f t="shared" si="16"/>
        <v>80</v>
      </c>
      <c r="J24" s="475">
        <f t="shared" si="17"/>
        <v>71</v>
      </c>
      <c r="K24" s="475">
        <f t="shared" si="18"/>
        <v>53</v>
      </c>
      <c r="L24" s="474">
        <v>51</v>
      </c>
      <c r="M24" s="474">
        <v>2</v>
      </c>
      <c r="N24" s="474">
        <v>18</v>
      </c>
      <c r="O24" s="474"/>
      <c r="P24" s="474"/>
      <c r="Q24" s="474">
        <v>9</v>
      </c>
      <c r="R24" s="474"/>
      <c r="S24" s="281"/>
      <c r="T24" s="475">
        <f t="shared" si="19"/>
        <v>27</v>
      </c>
      <c r="U24" s="622">
        <f t="shared" si="11"/>
        <v>0.7464788732394366</v>
      </c>
      <c r="V24" s="519">
        <f t="shared" si="20"/>
        <v>80</v>
      </c>
      <c r="W24" s="519">
        <f t="shared" si="21"/>
        <v>80</v>
      </c>
      <c r="X24" s="519">
        <f t="shared" si="22"/>
        <v>0</v>
      </c>
      <c r="Y24" s="514"/>
      <c r="Z24" s="514"/>
      <c r="AA24" s="514"/>
      <c r="AB24" s="514"/>
      <c r="AC24" s="514"/>
      <c r="AD24" s="514"/>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row>
    <row r="25" spans="1:71" s="403" customFormat="1" ht="12.75">
      <c r="A25" s="281">
        <v>12</v>
      </c>
      <c r="B25" s="285" t="s">
        <v>329</v>
      </c>
      <c r="C25" s="474">
        <v>161</v>
      </c>
      <c r="D25" s="475">
        <f t="shared" si="15"/>
        <v>161</v>
      </c>
      <c r="E25" s="476">
        <v>41</v>
      </c>
      <c r="F25" s="474">
        <v>120</v>
      </c>
      <c r="G25" s="474">
        <v>1</v>
      </c>
      <c r="H25" s="474"/>
      <c r="I25" s="475">
        <f t="shared" si="16"/>
        <v>160</v>
      </c>
      <c r="J25" s="475">
        <f t="shared" si="17"/>
        <v>153</v>
      </c>
      <c r="K25" s="475">
        <f t="shared" si="18"/>
        <v>102</v>
      </c>
      <c r="L25" s="474">
        <v>101</v>
      </c>
      <c r="M25" s="474">
        <v>1</v>
      </c>
      <c r="N25" s="474">
        <v>51</v>
      </c>
      <c r="O25" s="474"/>
      <c r="P25" s="474"/>
      <c r="Q25" s="474">
        <v>7</v>
      </c>
      <c r="R25" s="474"/>
      <c r="S25" s="281"/>
      <c r="T25" s="475">
        <f t="shared" si="19"/>
        <v>58</v>
      </c>
      <c r="U25" s="622">
        <f t="shared" si="11"/>
        <v>0.6666666666666666</v>
      </c>
      <c r="V25" s="519">
        <f t="shared" si="20"/>
        <v>160</v>
      </c>
      <c r="W25" s="519">
        <f t="shared" si="21"/>
        <v>160</v>
      </c>
      <c r="X25" s="519">
        <f t="shared" si="22"/>
        <v>0</v>
      </c>
      <c r="Y25" s="514"/>
      <c r="Z25" s="514"/>
      <c r="AA25" s="514"/>
      <c r="AB25" s="514"/>
      <c r="AC25" s="514"/>
      <c r="AD25" s="514"/>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row>
    <row r="26" spans="1:71" s="403" customFormat="1" ht="12.75">
      <c r="A26" s="281">
        <v>13</v>
      </c>
      <c r="B26" s="285" t="s">
        <v>330</v>
      </c>
      <c r="C26" s="474">
        <v>198</v>
      </c>
      <c r="D26" s="475">
        <f t="shared" si="15"/>
        <v>198</v>
      </c>
      <c r="E26" s="476">
        <v>51</v>
      </c>
      <c r="F26" s="474">
        <v>147</v>
      </c>
      <c r="G26" s="474">
        <v>0</v>
      </c>
      <c r="H26" s="474"/>
      <c r="I26" s="475">
        <f t="shared" si="16"/>
        <v>198</v>
      </c>
      <c r="J26" s="475">
        <f t="shared" si="17"/>
        <v>191</v>
      </c>
      <c r="K26" s="475">
        <f t="shared" si="18"/>
        <v>140</v>
      </c>
      <c r="L26" s="474">
        <v>139</v>
      </c>
      <c r="M26" s="474">
        <v>1</v>
      </c>
      <c r="N26" s="474">
        <v>51</v>
      </c>
      <c r="O26" s="474"/>
      <c r="P26" s="474"/>
      <c r="Q26" s="474">
        <v>7</v>
      </c>
      <c r="R26" s="474"/>
      <c r="S26" s="281"/>
      <c r="T26" s="475">
        <f t="shared" si="19"/>
        <v>58</v>
      </c>
      <c r="U26" s="622">
        <f t="shared" si="11"/>
        <v>0.7329842931937173</v>
      </c>
      <c r="V26" s="519">
        <f t="shared" si="20"/>
        <v>198</v>
      </c>
      <c r="W26" s="519">
        <f t="shared" si="21"/>
        <v>198</v>
      </c>
      <c r="X26" s="519">
        <f t="shared" si="22"/>
        <v>0</v>
      </c>
      <c r="Y26" s="514"/>
      <c r="Z26" s="514"/>
      <c r="AA26" s="514"/>
      <c r="AB26" s="514"/>
      <c r="AC26" s="514"/>
      <c r="AD26" s="514"/>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row>
    <row r="27" spans="1:71" s="403" customFormat="1" ht="15.75">
      <c r="A27" s="278" t="s">
        <v>14</v>
      </c>
      <c r="B27" s="279" t="s">
        <v>331</v>
      </c>
      <c r="C27" s="289">
        <f>SUM(C28:C30)</f>
        <v>532</v>
      </c>
      <c r="D27" s="280">
        <f>SUM(D28:D30)</f>
        <v>607</v>
      </c>
      <c r="E27" s="280">
        <f aca="true" t="shared" si="23" ref="E27:T27">SUM(E28:E30)</f>
        <v>202</v>
      </c>
      <c r="F27" s="280">
        <f t="shared" si="23"/>
        <v>405</v>
      </c>
      <c r="G27" s="280">
        <f t="shared" si="23"/>
        <v>3</v>
      </c>
      <c r="H27" s="280">
        <f t="shared" si="23"/>
        <v>0</v>
      </c>
      <c r="I27" s="280">
        <f t="shared" si="23"/>
        <v>604</v>
      </c>
      <c r="J27" s="280">
        <f t="shared" si="23"/>
        <v>555</v>
      </c>
      <c r="K27" s="280">
        <f>SUM(K28:K30)</f>
        <v>370</v>
      </c>
      <c r="L27" s="289">
        <f>SUM(L28:L30)</f>
        <v>363</v>
      </c>
      <c r="M27" s="280">
        <f t="shared" si="23"/>
        <v>7</v>
      </c>
      <c r="N27" s="280">
        <f t="shared" si="23"/>
        <v>185</v>
      </c>
      <c r="O27" s="280">
        <f t="shared" si="23"/>
        <v>0</v>
      </c>
      <c r="P27" s="280">
        <f t="shared" si="23"/>
        <v>0</v>
      </c>
      <c r="Q27" s="280">
        <f t="shared" si="23"/>
        <v>48</v>
      </c>
      <c r="R27" s="280">
        <f t="shared" si="23"/>
        <v>0</v>
      </c>
      <c r="S27" s="280">
        <f t="shared" si="23"/>
        <v>1</v>
      </c>
      <c r="T27" s="280">
        <f t="shared" si="23"/>
        <v>234</v>
      </c>
      <c r="U27" s="623">
        <f t="shared" si="11"/>
        <v>0.6666666666666666</v>
      </c>
      <c r="V27" s="368">
        <f>SUM(V28:V30)</f>
        <v>604</v>
      </c>
      <c r="W27" s="368">
        <f>SUM(W28:W30)</f>
        <v>604</v>
      </c>
      <c r="X27" s="368">
        <f>SUM(X28:X30)</f>
        <v>0</v>
      </c>
      <c r="Y27" s="514">
        <v>235</v>
      </c>
      <c r="Z27" s="519">
        <f>E27</f>
        <v>202</v>
      </c>
      <c r="AA27" s="519">
        <f>Y27-Z27</f>
        <v>33</v>
      </c>
      <c r="AB27" s="566">
        <f>E27+'[2]PT01'!C150</f>
        <v>235</v>
      </c>
      <c r="AC27" s="514">
        <f>Y27-AB27</f>
        <v>0</v>
      </c>
      <c r="AD27" s="567"/>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row>
    <row r="28" spans="1:71" s="422" customFormat="1" ht="12.75">
      <c r="A28" s="281">
        <v>14</v>
      </c>
      <c r="B28" s="282" t="s">
        <v>323</v>
      </c>
      <c r="C28" s="474">
        <v>83</v>
      </c>
      <c r="D28" s="475">
        <f>E28+F28</f>
        <v>112</v>
      </c>
      <c r="E28" s="477">
        <v>38</v>
      </c>
      <c r="F28" s="478">
        <v>74</v>
      </c>
      <c r="G28" s="478">
        <v>1</v>
      </c>
      <c r="H28" s="195">
        <v>0</v>
      </c>
      <c r="I28" s="475">
        <f>J28+Q28+R28+S28</f>
        <v>111</v>
      </c>
      <c r="J28" s="475">
        <f>K28+N28+O28+P28</f>
        <v>108</v>
      </c>
      <c r="K28" s="475">
        <f>L28+M28</f>
        <v>90</v>
      </c>
      <c r="L28" s="474">
        <v>89</v>
      </c>
      <c r="M28" s="474">
        <v>1</v>
      </c>
      <c r="N28" s="474">
        <v>18</v>
      </c>
      <c r="O28" s="474">
        <v>0</v>
      </c>
      <c r="P28" s="474">
        <v>0</v>
      </c>
      <c r="Q28" s="474">
        <v>3</v>
      </c>
      <c r="R28" s="474">
        <v>0</v>
      </c>
      <c r="S28" s="474">
        <v>0</v>
      </c>
      <c r="T28" s="475">
        <f>N28+O28+P28+Q28+R28+S28</f>
        <v>21</v>
      </c>
      <c r="U28" s="622">
        <f t="shared" si="11"/>
        <v>0.8333333333333334</v>
      </c>
      <c r="V28" s="519">
        <f>I28</f>
        <v>111</v>
      </c>
      <c r="W28" s="519">
        <f>D28-G28-H28</f>
        <v>111</v>
      </c>
      <c r="X28" s="519">
        <f>V28-W28</f>
        <v>0</v>
      </c>
      <c r="Y28" s="514"/>
      <c r="Z28" s="514"/>
      <c r="AA28" s="514"/>
      <c r="AB28" s="514"/>
      <c r="AC28" s="514"/>
      <c r="AD28" s="567"/>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row>
    <row r="29" spans="1:71" s="403" customFormat="1" ht="12.75">
      <c r="A29" s="281">
        <v>15</v>
      </c>
      <c r="B29" s="290" t="s">
        <v>333</v>
      </c>
      <c r="C29" s="474">
        <v>120</v>
      </c>
      <c r="D29" s="475">
        <f>E29+F29</f>
        <v>158</v>
      </c>
      <c r="E29" s="477">
        <v>46</v>
      </c>
      <c r="F29" s="478">
        <v>112</v>
      </c>
      <c r="G29" s="478">
        <v>0</v>
      </c>
      <c r="H29" s="195">
        <v>0</v>
      </c>
      <c r="I29" s="475">
        <f>J29+Q29+R29+S29</f>
        <v>158</v>
      </c>
      <c r="J29" s="475">
        <f>K29+N29+O29+P29</f>
        <v>145</v>
      </c>
      <c r="K29" s="475">
        <f>L29+M29</f>
        <v>105</v>
      </c>
      <c r="L29" s="474">
        <v>103</v>
      </c>
      <c r="M29" s="474">
        <v>2</v>
      </c>
      <c r="N29" s="474">
        <v>40</v>
      </c>
      <c r="O29" s="474">
        <v>0</v>
      </c>
      <c r="P29" s="474">
        <v>0</v>
      </c>
      <c r="Q29" s="474">
        <v>13</v>
      </c>
      <c r="R29" s="474">
        <v>0</v>
      </c>
      <c r="S29" s="474">
        <v>0</v>
      </c>
      <c r="T29" s="475">
        <f>N29+O29+P29+Q29+R29+S29</f>
        <v>53</v>
      </c>
      <c r="U29" s="622">
        <f t="shared" si="11"/>
        <v>0.7241379310344828</v>
      </c>
      <c r="V29" s="519">
        <f>I29</f>
        <v>158</v>
      </c>
      <c r="W29" s="519">
        <f>D29-G29-H29</f>
        <v>158</v>
      </c>
      <c r="X29" s="519">
        <f>V29-W29</f>
        <v>0</v>
      </c>
      <c r="Y29" s="514"/>
      <c r="Z29" s="514"/>
      <c r="AA29" s="514"/>
      <c r="AB29" s="514"/>
      <c r="AC29" s="514"/>
      <c r="AD29" s="567"/>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row>
    <row r="30" spans="1:71" s="403" customFormat="1" ht="12.75">
      <c r="A30" s="281">
        <v>16</v>
      </c>
      <c r="B30" s="290" t="s">
        <v>334</v>
      </c>
      <c r="C30" s="474">
        <v>329</v>
      </c>
      <c r="D30" s="475">
        <f>E30+F30</f>
        <v>337</v>
      </c>
      <c r="E30" s="477">
        <v>118</v>
      </c>
      <c r="F30" s="478">
        <v>219</v>
      </c>
      <c r="G30" s="478">
        <v>2</v>
      </c>
      <c r="H30" s="195">
        <v>0</v>
      </c>
      <c r="I30" s="475">
        <f>J30+Q30+R30+S30</f>
        <v>335</v>
      </c>
      <c r="J30" s="475">
        <f>K30+N30+O30+P30</f>
        <v>302</v>
      </c>
      <c r="K30" s="475">
        <f>L30+M30</f>
        <v>175</v>
      </c>
      <c r="L30" s="474">
        <v>171</v>
      </c>
      <c r="M30" s="474">
        <v>4</v>
      </c>
      <c r="N30" s="474">
        <v>127</v>
      </c>
      <c r="O30" s="474">
        <v>0</v>
      </c>
      <c r="P30" s="474">
        <v>0</v>
      </c>
      <c r="Q30" s="474">
        <v>32</v>
      </c>
      <c r="R30" s="474">
        <v>0</v>
      </c>
      <c r="S30" s="474">
        <v>1</v>
      </c>
      <c r="T30" s="475">
        <f>N30+O30+P30+Q30+R30+S30</f>
        <v>160</v>
      </c>
      <c r="U30" s="622">
        <f t="shared" si="11"/>
        <v>0.5794701986754967</v>
      </c>
      <c r="V30" s="519">
        <f>I30</f>
        <v>335</v>
      </c>
      <c r="W30" s="519">
        <f>D30-G30-H30</f>
        <v>335</v>
      </c>
      <c r="X30" s="519">
        <f>V30-W30</f>
        <v>0</v>
      </c>
      <c r="Y30" s="514"/>
      <c r="Z30" s="514"/>
      <c r="AA30" s="514"/>
      <c r="AB30" s="514"/>
      <c r="AC30" s="514"/>
      <c r="AD30" s="567"/>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row>
    <row r="31" spans="1:71" s="403" customFormat="1" ht="15.75">
      <c r="A31" s="278" t="s">
        <v>19</v>
      </c>
      <c r="B31" s="279" t="s">
        <v>336</v>
      </c>
      <c r="C31" s="289">
        <f aca="true" t="shared" si="24" ref="C31:T31">SUM(C32:C34)</f>
        <v>278</v>
      </c>
      <c r="D31" s="280">
        <f>SUM(D32:D34)</f>
        <v>332</v>
      </c>
      <c r="E31" s="280">
        <f t="shared" si="24"/>
        <v>106</v>
      </c>
      <c r="F31" s="280">
        <f t="shared" si="24"/>
        <v>226</v>
      </c>
      <c r="G31" s="280">
        <f t="shared" si="24"/>
        <v>0</v>
      </c>
      <c r="H31" s="280">
        <f t="shared" si="24"/>
        <v>0</v>
      </c>
      <c r="I31" s="280">
        <f t="shared" si="24"/>
        <v>332</v>
      </c>
      <c r="J31" s="280">
        <f t="shared" si="24"/>
        <v>306</v>
      </c>
      <c r="K31" s="280">
        <f>SUM(K32:K34)</f>
        <v>218</v>
      </c>
      <c r="L31" s="289">
        <f>SUM(L32:L34)</f>
        <v>207</v>
      </c>
      <c r="M31" s="280">
        <f t="shared" si="24"/>
        <v>11</v>
      </c>
      <c r="N31" s="280">
        <f t="shared" si="24"/>
        <v>88</v>
      </c>
      <c r="O31" s="280">
        <f t="shared" si="24"/>
        <v>0</v>
      </c>
      <c r="P31" s="280">
        <f t="shared" si="24"/>
        <v>0</v>
      </c>
      <c r="Q31" s="280">
        <f t="shared" si="24"/>
        <v>24</v>
      </c>
      <c r="R31" s="280">
        <f t="shared" si="24"/>
        <v>2</v>
      </c>
      <c r="S31" s="280">
        <f t="shared" si="24"/>
        <v>0</v>
      </c>
      <c r="T31" s="280">
        <f t="shared" si="24"/>
        <v>114</v>
      </c>
      <c r="U31" s="623">
        <f t="shared" si="11"/>
        <v>0.7124183006535948</v>
      </c>
      <c r="V31" s="369">
        <f>SUM(V32:V34)</f>
        <v>332</v>
      </c>
      <c r="W31" s="369">
        <f>SUM(W32:W34)</f>
        <v>332</v>
      </c>
      <c r="X31" s="369">
        <f>SUM(X32:X34)</f>
        <v>0</v>
      </c>
      <c r="Y31" s="514">
        <v>124</v>
      </c>
      <c r="Z31" s="514">
        <f>E31</f>
        <v>106</v>
      </c>
      <c r="AA31" s="519">
        <f>Y31-Z31</f>
        <v>18</v>
      </c>
      <c r="AB31" s="542">
        <f>E31+'[2]PT01'!C187</f>
        <v>124</v>
      </c>
      <c r="AC31" s="514">
        <f>Y31-AB31</f>
        <v>0</v>
      </c>
      <c r="AD31" s="567"/>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row>
    <row r="32" spans="1:71" s="403" customFormat="1" ht="12.75">
      <c r="A32" s="281">
        <v>17</v>
      </c>
      <c r="B32" s="291" t="s">
        <v>337</v>
      </c>
      <c r="C32" s="195">
        <v>95</v>
      </c>
      <c r="D32" s="475">
        <f>E32+F32</f>
        <v>113</v>
      </c>
      <c r="E32" s="447">
        <v>24</v>
      </c>
      <c r="F32" s="195">
        <v>89</v>
      </c>
      <c r="G32" s="292">
        <v>0</v>
      </c>
      <c r="H32" s="292">
        <v>0</v>
      </c>
      <c r="I32" s="475">
        <f>J32+Q32+R32+S32</f>
        <v>113</v>
      </c>
      <c r="J32" s="475">
        <f>SUM(K32,N32:P32)</f>
        <v>109</v>
      </c>
      <c r="K32" s="475">
        <f>L32+M32</f>
        <v>90</v>
      </c>
      <c r="L32" s="195">
        <v>85</v>
      </c>
      <c r="M32" s="195">
        <v>5</v>
      </c>
      <c r="N32" s="195">
        <v>19</v>
      </c>
      <c r="O32" s="195">
        <v>0</v>
      </c>
      <c r="P32" s="195">
        <v>0</v>
      </c>
      <c r="Q32" s="195">
        <v>4</v>
      </c>
      <c r="R32" s="195">
        <v>0</v>
      </c>
      <c r="S32" s="195">
        <v>0</v>
      </c>
      <c r="T32" s="475">
        <f>N32+O32+P32+Q32+R32+S32</f>
        <v>23</v>
      </c>
      <c r="U32" s="622">
        <f t="shared" si="11"/>
        <v>0.8256880733944955</v>
      </c>
      <c r="V32" s="519">
        <f>I32</f>
        <v>113</v>
      </c>
      <c r="W32" s="519">
        <f>D32-G32-H32</f>
        <v>113</v>
      </c>
      <c r="X32" s="519">
        <f>V32-W32</f>
        <v>0</v>
      </c>
      <c r="Y32" s="514"/>
      <c r="Z32" s="514"/>
      <c r="AA32" s="514"/>
      <c r="AB32" s="514"/>
      <c r="AC32" s="514"/>
      <c r="AD32" s="567"/>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row>
    <row r="33" spans="1:71" s="422" customFormat="1" ht="12.75">
      <c r="A33" s="281">
        <v>18</v>
      </c>
      <c r="B33" s="291" t="s">
        <v>406</v>
      </c>
      <c r="C33" s="195">
        <v>97</v>
      </c>
      <c r="D33" s="475">
        <f>E33+F33</f>
        <v>106</v>
      </c>
      <c r="E33" s="424">
        <v>38</v>
      </c>
      <c r="F33" s="195">
        <v>68</v>
      </c>
      <c r="G33" s="292">
        <v>0</v>
      </c>
      <c r="H33" s="292">
        <v>0</v>
      </c>
      <c r="I33" s="475">
        <f>J33+Q33+R33+S33</f>
        <v>106</v>
      </c>
      <c r="J33" s="475">
        <f>SUM(K33,N33:P33)</f>
        <v>95</v>
      </c>
      <c r="K33" s="475">
        <f>L33+M33</f>
        <v>69</v>
      </c>
      <c r="L33" s="195">
        <v>66</v>
      </c>
      <c r="M33" s="195">
        <v>3</v>
      </c>
      <c r="N33" s="195">
        <v>26</v>
      </c>
      <c r="O33" s="195">
        <v>0</v>
      </c>
      <c r="P33" s="309">
        <v>0</v>
      </c>
      <c r="Q33" s="309">
        <v>9</v>
      </c>
      <c r="R33" s="309">
        <v>2</v>
      </c>
      <c r="S33" s="309">
        <v>0</v>
      </c>
      <c r="T33" s="475">
        <f>N33+O33+P33+Q33+R33+S33</f>
        <v>37</v>
      </c>
      <c r="U33" s="622">
        <f t="shared" si="11"/>
        <v>0.7263157894736842</v>
      </c>
      <c r="V33" s="519">
        <f>I33</f>
        <v>106</v>
      </c>
      <c r="W33" s="519">
        <f>D33-G33-H33</f>
        <v>106</v>
      </c>
      <c r="X33" s="519">
        <f>V33-W33</f>
        <v>0</v>
      </c>
      <c r="Y33" s="514"/>
      <c r="Z33" s="514"/>
      <c r="AA33" s="514"/>
      <c r="AB33" s="514"/>
      <c r="AC33" s="514"/>
      <c r="AD33" s="567"/>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row>
    <row r="34" spans="1:71" s="403" customFormat="1" ht="12.75">
      <c r="A34" s="281">
        <v>19</v>
      </c>
      <c r="B34" s="291" t="s">
        <v>405</v>
      </c>
      <c r="C34" s="195">
        <v>86</v>
      </c>
      <c r="D34" s="475">
        <f>E34+F34</f>
        <v>113</v>
      </c>
      <c r="E34" s="424">
        <v>44</v>
      </c>
      <c r="F34" s="195">
        <v>69</v>
      </c>
      <c r="G34" s="292">
        <v>0</v>
      </c>
      <c r="H34" s="292">
        <v>0</v>
      </c>
      <c r="I34" s="475">
        <f>J34+Q34+R34+S34</f>
        <v>113</v>
      </c>
      <c r="J34" s="475">
        <f>SUM(K34,N34:P34)</f>
        <v>102</v>
      </c>
      <c r="K34" s="475">
        <f>L34+M34</f>
        <v>59</v>
      </c>
      <c r="L34" s="195">
        <v>56</v>
      </c>
      <c r="M34" s="195">
        <v>3</v>
      </c>
      <c r="N34" s="195">
        <v>43</v>
      </c>
      <c r="O34" s="195">
        <v>0</v>
      </c>
      <c r="P34" s="309">
        <v>0</v>
      </c>
      <c r="Q34" s="309">
        <v>11</v>
      </c>
      <c r="R34" s="309">
        <v>0</v>
      </c>
      <c r="S34" s="309">
        <v>0</v>
      </c>
      <c r="T34" s="475">
        <f>N34+O34+P34+Q34+R34+S34</f>
        <v>54</v>
      </c>
      <c r="U34" s="622">
        <f t="shared" si="11"/>
        <v>0.5784313725490197</v>
      </c>
      <c r="V34" s="519">
        <f>I34</f>
        <v>113</v>
      </c>
      <c r="W34" s="519">
        <f>D34-G34-H34</f>
        <v>113</v>
      </c>
      <c r="X34" s="519">
        <f>V34-W34</f>
        <v>0</v>
      </c>
      <c r="Y34" s="514"/>
      <c r="Z34" s="514"/>
      <c r="AA34" s="514"/>
      <c r="AB34" s="514"/>
      <c r="AC34" s="514"/>
      <c r="AD34" s="567"/>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row>
    <row r="35" spans="1:71" s="403" customFormat="1" ht="15.75">
      <c r="A35" s="278" t="s">
        <v>22</v>
      </c>
      <c r="B35" s="279" t="s">
        <v>339</v>
      </c>
      <c r="C35" s="289">
        <f aca="true" t="shared" si="25" ref="C35:T35">SUM(C36:C41)</f>
        <v>593</v>
      </c>
      <c r="D35" s="280">
        <f t="shared" si="25"/>
        <v>691</v>
      </c>
      <c r="E35" s="289">
        <f t="shared" si="25"/>
        <v>201</v>
      </c>
      <c r="F35" s="289">
        <f t="shared" si="25"/>
        <v>490</v>
      </c>
      <c r="G35" s="289">
        <f t="shared" si="25"/>
        <v>13</v>
      </c>
      <c r="H35" s="280">
        <f t="shared" si="25"/>
        <v>0</v>
      </c>
      <c r="I35" s="280">
        <f t="shared" si="25"/>
        <v>678</v>
      </c>
      <c r="J35" s="280">
        <f t="shared" si="25"/>
        <v>604</v>
      </c>
      <c r="K35" s="280">
        <f t="shared" si="25"/>
        <v>496</v>
      </c>
      <c r="L35" s="289">
        <f>SUM(L36:L41)</f>
        <v>485</v>
      </c>
      <c r="M35" s="289">
        <f>SUM(M36:M41)</f>
        <v>11</v>
      </c>
      <c r="N35" s="289">
        <f>SUM(N36:N41)</f>
        <v>108</v>
      </c>
      <c r="O35" s="280">
        <f t="shared" si="25"/>
        <v>0</v>
      </c>
      <c r="P35" s="280">
        <f t="shared" si="25"/>
        <v>0</v>
      </c>
      <c r="Q35" s="280">
        <f t="shared" si="25"/>
        <v>74</v>
      </c>
      <c r="R35" s="280">
        <f t="shared" si="25"/>
        <v>0</v>
      </c>
      <c r="S35" s="280">
        <f t="shared" si="25"/>
        <v>0</v>
      </c>
      <c r="T35" s="280">
        <f t="shared" si="25"/>
        <v>182</v>
      </c>
      <c r="U35" s="623">
        <f t="shared" si="11"/>
        <v>0.8211920529801324</v>
      </c>
      <c r="V35" s="368">
        <f>SUM(V36:V41)</f>
        <v>678</v>
      </c>
      <c r="W35" s="368">
        <f>SUM(W36:W41)</f>
        <v>678</v>
      </c>
      <c r="X35" s="368">
        <f>SUM(X36:X41)</f>
        <v>0</v>
      </c>
      <c r="Y35" s="514">
        <v>300</v>
      </c>
      <c r="Z35" s="519">
        <f>E35</f>
        <v>201</v>
      </c>
      <c r="AA35" s="519">
        <f>Y35-Z35</f>
        <v>99</v>
      </c>
      <c r="AB35" s="519">
        <f>E35+'[2]PT01'!C224</f>
        <v>300</v>
      </c>
      <c r="AC35" s="514">
        <f>Y35-AB35</f>
        <v>0</v>
      </c>
      <c r="AD35" s="567"/>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row>
    <row r="36" spans="1:71" s="403" customFormat="1" ht="12.75">
      <c r="A36" s="281">
        <v>20</v>
      </c>
      <c r="B36" s="294" t="s">
        <v>344</v>
      </c>
      <c r="C36" s="195">
        <v>6</v>
      </c>
      <c r="D36" s="475">
        <f aca="true" t="shared" si="26" ref="D36:D41">E36+F36</f>
        <v>9</v>
      </c>
      <c r="E36" s="424">
        <v>0</v>
      </c>
      <c r="F36" s="195">
        <v>9</v>
      </c>
      <c r="G36" s="195">
        <v>3</v>
      </c>
      <c r="H36" s="195"/>
      <c r="I36" s="475">
        <f aca="true" t="shared" si="27" ref="I36:I41">J36+Q36+R36+S36</f>
        <v>6</v>
      </c>
      <c r="J36" s="475">
        <f aca="true" t="shared" si="28" ref="J36:J41">SUM(K36,N36:P36)</f>
        <v>6</v>
      </c>
      <c r="K36" s="475">
        <f aca="true" t="shared" si="29" ref="K36:K41">L36+M36</f>
        <v>5</v>
      </c>
      <c r="L36" s="195">
        <v>5</v>
      </c>
      <c r="M36" s="195"/>
      <c r="N36" s="195">
        <v>1</v>
      </c>
      <c r="O36" s="195"/>
      <c r="P36" s="309"/>
      <c r="Q36" s="309"/>
      <c r="R36" s="309"/>
      <c r="S36" s="309"/>
      <c r="T36" s="475">
        <f aca="true" t="shared" si="30" ref="T36:T41">N36+O36+P36+Q36+R36+S36</f>
        <v>1</v>
      </c>
      <c r="U36" s="622">
        <f t="shared" si="11"/>
        <v>0.8333333333333334</v>
      </c>
      <c r="V36" s="519">
        <f aca="true" t="shared" si="31" ref="V36:V41">I36</f>
        <v>6</v>
      </c>
      <c r="W36" s="519">
        <f aca="true" t="shared" si="32" ref="W36:W41">D36-G36-H36</f>
        <v>6</v>
      </c>
      <c r="X36" s="519">
        <f aca="true" t="shared" si="33" ref="X36:X41">V36-W36</f>
        <v>0</v>
      </c>
      <c r="Y36" s="514"/>
      <c r="Z36" s="514"/>
      <c r="AA36" s="514"/>
      <c r="AB36" s="514"/>
      <c r="AC36" s="514"/>
      <c r="AD36" s="567"/>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row>
    <row r="37" spans="1:71" s="422" customFormat="1" ht="12.75">
      <c r="A37" s="281">
        <v>21</v>
      </c>
      <c r="B37" s="294" t="s">
        <v>340</v>
      </c>
      <c r="C37" s="195">
        <v>153</v>
      </c>
      <c r="D37" s="475">
        <f>E37+F37</f>
        <v>172</v>
      </c>
      <c r="E37" s="424">
        <v>64</v>
      </c>
      <c r="F37" s="195">
        <v>108</v>
      </c>
      <c r="G37" s="195">
        <v>1</v>
      </c>
      <c r="H37" s="195"/>
      <c r="I37" s="475">
        <f>J37+Q37+R37+S37</f>
        <v>171</v>
      </c>
      <c r="J37" s="475">
        <f>SUM(K37,N37:P37)</f>
        <v>140</v>
      </c>
      <c r="K37" s="475">
        <f>L37+M37</f>
        <v>116</v>
      </c>
      <c r="L37" s="195">
        <v>113</v>
      </c>
      <c r="M37" s="195">
        <v>3</v>
      </c>
      <c r="N37" s="195">
        <v>24</v>
      </c>
      <c r="O37" s="195"/>
      <c r="P37" s="309"/>
      <c r="Q37" s="309">
        <v>31</v>
      </c>
      <c r="R37" s="309"/>
      <c r="S37" s="309"/>
      <c r="T37" s="475">
        <f t="shared" si="30"/>
        <v>55</v>
      </c>
      <c r="U37" s="622">
        <f t="shared" si="11"/>
        <v>0.8285714285714286</v>
      </c>
      <c r="V37" s="519">
        <f t="shared" si="31"/>
        <v>171</v>
      </c>
      <c r="W37" s="519">
        <f t="shared" si="32"/>
        <v>171</v>
      </c>
      <c r="X37" s="519">
        <f t="shared" si="33"/>
        <v>0</v>
      </c>
      <c r="Y37" s="514"/>
      <c r="Z37" s="514"/>
      <c r="AA37" s="514"/>
      <c r="AB37" s="514"/>
      <c r="AC37" s="514"/>
      <c r="AD37" s="567"/>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row>
    <row r="38" spans="1:71" s="403" customFormat="1" ht="12.75">
      <c r="A38" s="281">
        <v>22</v>
      </c>
      <c r="B38" s="294" t="s">
        <v>342</v>
      </c>
      <c r="C38" s="195">
        <v>155</v>
      </c>
      <c r="D38" s="475">
        <f t="shared" si="26"/>
        <v>165</v>
      </c>
      <c r="E38" s="424">
        <v>40</v>
      </c>
      <c r="F38" s="195">
        <v>125</v>
      </c>
      <c r="G38" s="195">
        <v>7</v>
      </c>
      <c r="H38" s="195">
        <v>0</v>
      </c>
      <c r="I38" s="475">
        <f t="shared" si="27"/>
        <v>158</v>
      </c>
      <c r="J38" s="475">
        <f t="shared" si="28"/>
        <v>143</v>
      </c>
      <c r="K38" s="475">
        <f t="shared" si="29"/>
        <v>122</v>
      </c>
      <c r="L38" s="195">
        <v>122</v>
      </c>
      <c r="M38" s="195">
        <v>0</v>
      </c>
      <c r="N38" s="195">
        <v>21</v>
      </c>
      <c r="O38" s="195"/>
      <c r="P38" s="309"/>
      <c r="Q38" s="309">
        <v>15</v>
      </c>
      <c r="R38" s="309"/>
      <c r="S38" s="309"/>
      <c r="T38" s="475">
        <f t="shared" si="30"/>
        <v>36</v>
      </c>
      <c r="U38" s="622">
        <f t="shared" si="11"/>
        <v>0.8531468531468531</v>
      </c>
      <c r="V38" s="519">
        <f t="shared" si="31"/>
        <v>158</v>
      </c>
      <c r="W38" s="519">
        <f t="shared" si="32"/>
        <v>158</v>
      </c>
      <c r="X38" s="519">
        <f t="shared" si="33"/>
        <v>0</v>
      </c>
      <c r="Y38" s="514"/>
      <c r="Z38" s="514"/>
      <c r="AA38" s="514"/>
      <c r="AB38" s="514"/>
      <c r="AC38" s="514"/>
      <c r="AD38" s="567"/>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row>
    <row r="39" spans="1:71" s="403" customFormat="1" ht="12.75">
      <c r="A39" s="281">
        <v>23</v>
      </c>
      <c r="B39" s="294" t="s">
        <v>345</v>
      </c>
      <c r="C39" s="195">
        <v>87</v>
      </c>
      <c r="D39" s="475">
        <f t="shared" si="26"/>
        <v>97</v>
      </c>
      <c r="E39" s="424">
        <v>41</v>
      </c>
      <c r="F39" s="195">
        <v>56</v>
      </c>
      <c r="G39" s="195">
        <v>0</v>
      </c>
      <c r="H39" s="195"/>
      <c r="I39" s="475">
        <f t="shared" si="27"/>
        <v>97</v>
      </c>
      <c r="J39" s="475">
        <f t="shared" si="28"/>
        <v>90</v>
      </c>
      <c r="K39" s="475">
        <f t="shared" si="29"/>
        <v>68</v>
      </c>
      <c r="L39" s="195">
        <v>60</v>
      </c>
      <c r="M39" s="195">
        <v>8</v>
      </c>
      <c r="N39" s="195">
        <v>22</v>
      </c>
      <c r="O39" s="195"/>
      <c r="P39" s="309"/>
      <c r="Q39" s="309">
        <v>7</v>
      </c>
      <c r="R39" s="309"/>
      <c r="S39" s="309"/>
      <c r="T39" s="475">
        <f t="shared" si="30"/>
        <v>29</v>
      </c>
      <c r="U39" s="622">
        <f t="shared" si="11"/>
        <v>0.7555555555555555</v>
      </c>
      <c r="V39" s="519">
        <f t="shared" si="31"/>
        <v>97</v>
      </c>
      <c r="W39" s="519">
        <f t="shared" si="32"/>
        <v>97</v>
      </c>
      <c r="X39" s="519">
        <f t="shared" si="33"/>
        <v>0</v>
      </c>
      <c r="Y39" s="514"/>
      <c r="Z39" s="514"/>
      <c r="AA39" s="514"/>
      <c r="AB39" s="514"/>
      <c r="AC39" s="514"/>
      <c r="AD39" s="567"/>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row>
    <row r="40" spans="1:71" s="403" customFormat="1" ht="12.75">
      <c r="A40" s="281">
        <v>24</v>
      </c>
      <c r="B40" s="294" t="s">
        <v>346</v>
      </c>
      <c r="C40" s="195">
        <v>61</v>
      </c>
      <c r="D40" s="475">
        <f t="shared" si="26"/>
        <v>90</v>
      </c>
      <c r="E40" s="424"/>
      <c r="F40" s="195">
        <v>90</v>
      </c>
      <c r="G40" s="195">
        <v>2</v>
      </c>
      <c r="H40" s="195"/>
      <c r="I40" s="475">
        <f t="shared" si="27"/>
        <v>88</v>
      </c>
      <c r="J40" s="475">
        <f t="shared" si="28"/>
        <v>88</v>
      </c>
      <c r="K40" s="475">
        <f t="shared" si="29"/>
        <v>79</v>
      </c>
      <c r="L40" s="195">
        <v>79</v>
      </c>
      <c r="M40" s="195"/>
      <c r="N40" s="195">
        <v>9</v>
      </c>
      <c r="O40" s="195"/>
      <c r="P40" s="309"/>
      <c r="Q40" s="309"/>
      <c r="R40" s="309"/>
      <c r="S40" s="309"/>
      <c r="T40" s="475">
        <f t="shared" si="30"/>
        <v>9</v>
      </c>
      <c r="U40" s="622">
        <f t="shared" si="11"/>
        <v>0.8977272727272727</v>
      </c>
      <c r="V40" s="519">
        <f t="shared" si="31"/>
        <v>88</v>
      </c>
      <c r="W40" s="519">
        <f t="shared" si="32"/>
        <v>88</v>
      </c>
      <c r="X40" s="519">
        <f t="shared" si="33"/>
        <v>0</v>
      </c>
      <c r="Y40" s="514"/>
      <c r="Z40" s="514"/>
      <c r="AA40" s="514"/>
      <c r="AB40" s="514"/>
      <c r="AC40" s="514"/>
      <c r="AD40" s="567"/>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row>
    <row r="41" spans="1:71" s="403" customFormat="1" ht="12.75">
      <c r="A41" s="281">
        <v>25</v>
      </c>
      <c r="B41" s="294" t="s">
        <v>407</v>
      </c>
      <c r="C41" s="195">
        <v>131</v>
      </c>
      <c r="D41" s="475">
        <f t="shared" si="26"/>
        <v>158</v>
      </c>
      <c r="E41" s="424">
        <v>56</v>
      </c>
      <c r="F41" s="195">
        <v>102</v>
      </c>
      <c r="G41" s="195"/>
      <c r="H41" s="195"/>
      <c r="I41" s="475">
        <f t="shared" si="27"/>
        <v>158</v>
      </c>
      <c r="J41" s="475">
        <f t="shared" si="28"/>
        <v>137</v>
      </c>
      <c r="K41" s="475">
        <f t="shared" si="29"/>
        <v>106</v>
      </c>
      <c r="L41" s="195">
        <v>106</v>
      </c>
      <c r="M41" s="195">
        <v>0</v>
      </c>
      <c r="N41" s="195">
        <v>31</v>
      </c>
      <c r="O41" s="195"/>
      <c r="P41" s="309"/>
      <c r="Q41" s="309">
        <v>21</v>
      </c>
      <c r="R41" s="309"/>
      <c r="S41" s="309"/>
      <c r="T41" s="475">
        <f t="shared" si="30"/>
        <v>52</v>
      </c>
      <c r="U41" s="622">
        <f t="shared" si="11"/>
        <v>0.7737226277372263</v>
      </c>
      <c r="V41" s="519">
        <f t="shared" si="31"/>
        <v>158</v>
      </c>
      <c r="W41" s="519">
        <f t="shared" si="32"/>
        <v>158</v>
      </c>
      <c r="X41" s="519">
        <f t="shared" si="33"/>
        <v>0</v>
      </c>
      <c r="Y41" s="514"/>
      <c r="Z41" s="514"/>
      <c r="AA41" s="514"/>
      <c r="AB41" s="514"/>
      <c r="AC41" s="514"/>
      <c r="AD41" s="567"/>
      <c r="AE41" s="353"/>
      <c r="AF41" s="353"/>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3"/>
      <c r="BK41" s="353"/>
      <c r="BL41" s="353"/>
      <c r="BM41" s="353"/>
      <c r="BN41" s="353"/>
      <c r="BO41" s="353"/>
      <c r="BP41" s="353"/>
      <c r="BQ41" s="353"/>
      <c r="BR41" s="353"/>
      <c r="BS41" s="353"/>
    </row>
    <row r="42" spans="1:71" s="403" customFormat="1" ht="15.75">
      <c r="A42" s="278" t="s">
        <v>23</v>
      </c>
      <c r="B42" s="279" t="s">
        <v>343</v>
      </c>
      <c r="C42" s="280">
        <f aca="true" t="shared" si="34" ref="C42:T42">SUM(C43:C44)</f>
        <v>235</v>
      </c>
      <c r="D42" s="280">
        <f t="shared" si="34"/>
        <v>235</v>
      </c>
      <c r="E42" s="280">
        <f t="shared" si="34"/>
        <v>19</v>
      </c>
      <c r="F42" s="280">
        <f t="shared" si="34"/>
        <v>216</v>
      </c>
      <c r="G42" s="280">
        <f t="shared" si="34"/>
        <v>1</v>
      </c>
      <c r="H42" s="280">
        <f t="shared" si="34"/>
        <v>0</v>
      </c>
      <c r="I42" s="280">
        <f t="shared" si="34"/>
        <v>234</v>
      </c>
      <c r="J42" s="280">
        <f t="shared" si="34"/>
        <v>216</v>
      </c>
      <c r="K42" s="280">
        <f t="shared" si="34"/>
        <v>200</v>
      </c>
      <c r="L42" s="289">
        <f>SUM(L43:L44)</f>
        <v>200</v>
      </c>
      <c r="M42" s="280">
        <f t="shared" si="34"/>
        <v>0</v>
      </c>
      <c r="N42" s="280">
        <f t="shared" si="34"/>
        <v>16</v>
      </c>
      <c r="O42" s="280">
        <f t="shared" si="34"/>
        <v>0</v>
      </c>
      <c r="P42" s="280">
        <f t="shared" si="34"/>
        <v>0</v>
      </c>
      <c r="Q42" s="280">
        <f t="shared" si="34"/>
        <v>18</v>
      </c>
      <c r="R42" s="280">
        <f t="shared" si="34"/>
        <v>0</v>
      </c>
      <c r="S42" s="280">
        <f t="shared" si="34"/>
        <v>0</v>
      </c>
      <c r="T42" s="280">
        <f t="shared" si="34"/>
        <v>34</v>
      </c>
      <c r="U42" s="623">
        <f t="shared" si="11"/>
        <v>0.9259259259259259</v>
      </c>
      <c r="V42" s="369">
        <f>SUM(V43:V44)</f>
        <v>234</v>
      </c>
      <c r="W42" s="369">
        <f>SUM(W43:W44)</f>
        <v>234</v>
      </c>
      <c r="X42" s="369">
        <f>SUM(X43:X44)</f>
        <v>0</v>
      </c>
      <c r="Y42" s="514">
        <v>42</v>
      </c>
      <c r="Z42" s="514">
        <f>E42</f>
        <v>19</v>
      </c>
      <c r="AA42" s="514">
        <f>Y42-Z42</f>
        <v>23</v>
      </c>
      <c r="AB42" s="514">
        <f>E42+'[2]PT01'!C261</f>
        <v>42</v>
      </c>
      <c r="AC42" s="514">
        <f>Y42-AB42</f>
        <v>0</v>
      </c>
      <c r="AD42" s="567"/>
      <c r="AE42" s="353"/>
      <c r="AF42" s="353"/>
      <c r="AG42" s="353"/>
      <c r="AH42" s="353"/>
      <c r="AI42" s="353"/>
      <c r="AJ42" s="353"/>
      <c r="AK42" s="353"/>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3"/>
      <c r="BK42" s="353"/>
      <c r="BL42" s="353"/>
      <c r="BM42" s="353"/>
      <c r="BN42" s="353"/>
      <c r="BO42" s="353"/>
      <c r="BP42" s="353"/>
      <c r="BQ42" s="353"/>
      <c r="BR42" s="353"/>
      <c r="BS42" s="353"/>
    </row>
    <row r="43" spans="1:71" s="403" customFormat="1" ht="12.75">
      <c r="A43" s="281">
        <v>26</v>
      </c>
      <c r="B43" s="294" t="s">
        <v>341</v>
      </c>
      <c r="C43" s="195">
        <f>D43</f>
        <v>38</v>
      </c>
      <c r="D43" s="475">
        <f>E43+F43</f>
        <v>38</v>
      </c>
      <c r="E43" s="447">
        <v>0</v>
      </c>
      <c r="F43" s="195">
        <v>38</v>
      </c>
      <c r="G43" s="195"/>
      <c r="H43" s="281"/>
      <c r="I43" s="475">
        <f>J43+Q43+R43+S43</f>
        <v>38</v>
      </c>
      <c r="J43" s="475">
        <f>SUM(K43,N43:P43)</f>
        <v>38</v>
      </c>
      <c r="K43" s="475">
        <f>L43+M43</f>
        <v>36</v>
      </c>
      <c r="L43" s="195">
        <v>36</v>
      </c>
      <c r="M43" s="195"/>
      <c r="N43" s="195">
        <v>2</v>
      </c>
      <c r="O43" s="195"/>
      <c r="P43" s="195"/>
      <c r="Q43" s="195">
        <v>0</v>
      </c>
      <c r="R43" s="479"/>
      <c r="S43" s="479"/>
      <c r="T43" s="475">
        <f>N43+O43+P43+Q43+R43+S43</f>
        <v>2</v>
      </c>
      <c r="U43" s="622">
        <f t="shared" si="11"/>
        <v>0.9473684210526315</v>
      </c>
      <c r="V43" s="519">
        <f>I43</f>
        <v>38</v>
      </c>
      <c r="W43" s="519">
        <f>D43-G43-H43</f>
        <v>38</v>
      </c>
      <c r="X43" s="519">
        <f>V43-W43</f>
        <v>0</v>
      </c>
      <c r="Y43" s="514"/>
      <c r="Z43" s="514"/>
      <c r="AA43" s="514"/>
      <c r="AB43" s="514"/>
      <c r="AC43" s="514"/>
      <c r="AD43" s="567"/>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3"/>
      <c r="BK43" s="353"/>
      <c r="BL43" s="353"/>
      <c r="BM43" s="353"/>
      <c r="BN43" s="353"/>
      <c r="BO43" s="353"/>
      <c r="BP43" s="353"/>
      <c r="BQ43" s="353"/>
      <c r="BR43" s="353"/>
      <c r="BS43" s="353"/>
    </row>
    <row r="44" spans="1:71" s="422" customFormat="1" ht="12.75">
      <c r="A44" s="281">
        <v>27</v>
      </c>
      <c r="B44" s="290" t="s">
        <v>350</v>
      </c>
      <c r="C44" s="195">
        <f>D44</f>
        <v>197</v>
      </c>
      <c r="D44" s="475">
        <f>E44+F44</f>
        <v>197</v>
      </c>
      <c r="E44" s="424">
        <v>19</v>
      </c>
      <c r="F44" s="195">
        <v>178</v>
      </c>
      <c r="G44" s="195">
        <v>1</v>
      </c>
      <c r="H44" s="281"/>
      <c r="I44" s="475">
        <f>J44+Q44+R44+S44</f>
        <v>196</v>
      </c>
      <c r="J44" s="475">
        <f>SUM(K44,N44:P44)</f>
        <v>178</v>
      </c>
      <c r="K44" s="475">
        <f>L44+M44</f>
        <v>164</v>
      </c>
      <c r="L44" s="195">
        <v>164</v>
      </c>
      <c r="M44" s="195"/>
      <c r="N44" s="195">
        <v>14</v>
      </c>
      <c r="O44" s="195"/>
      <c r="P44" s="309"/>
      <c r="Q44" s="309">
        <v>18</v>
      </c>
      <c r="R44" s="479"/>
      <c r="S44" s="479"/>
      <c r="T44" s="475">
        <f>N44+O44+P44+Q44+R44+S44</f>
        <v>32</v>
      </c>
      <c r="U44" s="622">
        <f t="shared" si="11"/>
        <v>0.9213483146067416</v>
      </c>
      <c r="V44" s="519">
        <f>I44</f>
        <v>196</v>
      </c>
      <c r="W44" s="519">
        <f>D44-G44-H44</f>
        <v>196</v>
      </c>
      <c r="X44" s="519">
        <f>V44-W44</f>
        <v>0</v>
      </c>
      <c r="Y44" s="514"/>
      <c r="Z44" s="514"/>
      <c r="AA44" s="514"/>
      <c r="AB44" s="514"/>
      <c r="AC44" s="514"/>
      <c r="AD44" s="567"/>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row>
    <row r="45" spans="1:71" s="403" customFormat="1" ht="15.75">
      <c r="A45" s="278" t="s">
        <v>24</v>
      </c>
      <c r="B45" s="279" t="s">
        <v>347</v>
      </c>
      <c r="C45" s="280">
        <f>SUM(C46:C49)</f>
        <v>485</v>
      </c>
      <c r="D45" s="280">
        <f aca="true" t="shared" si="35" ref="D45:T45">SUM(D46:D49)</f>
        <v>506</v>
      </c>
      <c r="E45" s="280">
        <f t="shared" si="35"/>
        <v>107</v>
      </c>
      <c r="F45" s="280">
        <f t="shared" si="35"/>
        <v>399</v>
      </c>
      <c r="G45" s="280">
        <f t="shared" si="35"/>
        <v>1</v>
      </c>
      <c r="H45" s="280">
        <f t="shared" si="35"/>
        <v>0</v>
      </c>
      <c r="I45" s="280">
        <f t="shared" si="35"/>
        <v>505</v>
      </c>
      <c r="J45" s="280">
        <f t="shared" si="35"/>
        <v>474</v>
      </c>
      <c r="K45" s="280">
        <f t="shared" si="35"/>
        <v>346</v>
      </c>
      <c r="L45" s="280">
        <f t="shared" si="35"/>
        <v>344</v>
      </c>
      <c r="M45" s="280">
        <f t="shared" si="35"/>
        <v>2</v>
      </c>
      <c r="N45" s="280">
        <f t="shared" si="35"/>
        <v>128</v>
      </c>
      <c r="O45" s="280">
        <f t="shared" si="35"/>
        <v>0</v>
      </c>
      <c r="P45" s="280">
        <f t="shared" si="35"/>
        <v>0</v>
      </c>
      <c r="Q45" s="280">
        <f t="shared" si="35"/>
        <v>31</v>
      </c>
      <c r="R45" s="280">
        <f t="shared" si="35"/>
        <v>0</v>
      </c>
      <c r="S45" s="280">
        <f t="shared" si="35"/>
        <v>0</v>
      </c>
      <c r="T45" s="280">
        <f t="shared" si="35"/>
        <v>159</v>
      </c>
      <c r="U45" s="623">
        <f t="shared" si="11"/>
        <v>0.729957805907173</v>
      </c>
      <c r="V45" s="369">
        <f>SUM(V46:V49)</f>
        <v>505</v>
      </c>
      <c r="W45" s="369">
        <f>SUM(W46:W49)</f>
        <v>505</v>
      </c>
      <c r="X45" s="369">
        <f>SUM(X46:X49)</f>
        <v>0</v>
      </c>
      <c r="Y45" s="514">
        <v>134</v>
      </c>
      <c r="Z45" s="514">
        <f>E45</f>
        <v>107</v>
      </c>
      <c r="AA45" s="514">
        <f>Y45-Z45</f>
        <v>27</v>
      </c>
      <c r="AB45" s="514">
        <f>'[2]04'!E45+'[2]PT01'!C298</f>
        <v>134</v>
      </c>
      <c r="AC45" s="514">
        <f>Y45-AB45</f>
        <v>0</v>
      </c>
      <c r="AD45" s="567"/>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row>
    <row r="46" spans="1:71" s="403" customFormat="1" ht="12.75">
      <c r="A46" s="90" t="s">
        <v>463</v>
      </c>
      <c r="B46" s="290" t="s">
        <v>464</v>
      </c>
      <c r="C46" s="480">
        <v>81</v>
      </c>
      <c r="D46" s="475">
        <f>E46+F46</f>
        <v>85</v>
      </c>
      <c r="E46" s="481">
        <v>23</v>
      </c>
      <c r="F46" s="480">
        <v>62</v>
      </c>
      <c r="G46" s="480"/>
      <c r="H46" s="281"/>
      <c r="I46" s="475">
        <f>J46+Q46+R46+S46</f>
        <v>85</v>
      </c>
      <c r="J46" s="475">
        <f>K46+N46+O46+P46</f>
        <v>77</v>
      </c>
      <c r="K46" s="475">
        <f>L46+M46</f>
        <v>59</v>
      </c>
      <c r="L46" s="480">
        <v>59</v>
      </c>
      <c r="M46" s="480"/>
      <c r="N46" s="480">
        <v>18</v>
      </c>
      <c r="O46" s="480"/>
      <c r="P46" s="480"/>
      <c r="Q46" s="480">
        <v>8</v>
      </c>
      <c r="R46" s="480"/>
      <c r="S46" s="281"/>
      <c r="T46" s="475">
        <f>N46+O46+P46+Q46+R46+S46</f>
        <v>26</v>
      </c>
      <c r="U46" s="622">
        <f t="shared" si="11"/>
        <v>0.7662337662337663</v>
      </c>
      <c r="V46" s="519">
        <f>I46</f>
        <v>85</v>
      </c>
      <c r="W46" s="519">
        <f>D46-G46-H46</f>
        <v>85</v>
      </c>
      <c r="X46" s="519">
        <f>V46-W46</f>
        <v>0</v>
      </c>
      <c r="Y46" s="514"/>
      <c r="Z46" s="514"/>
      <c r="AA46" s="514"/>
      <c r="AB46" s="514"/>
      <c r="AC46" s="514"/>
      <c r="AD46" s="567"/>
      <c r="AE46" s="353"/>
      <c r="AF46" s="353"/>
      <c r="AG46" s="353"/>
      <c r="AH46" s="353"/>
      <c r="AI46" s="353"/>
      <c r="AJ46" s="353"/>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3"/>
      <c r="BK46" s="353"/>
      <c r="BL46" s="353"/>
      <c r="BM46" s="353"/>
      <c r="BN46" s="353"/>
      <c r="BO46" s="353"/>
      <c r="BP46" s="353"/>
      <c r="BQ46" s="353"/>
      <c r="BR46" s="353"/>
      <c r="BS46" s="353"/>
    </row>
    <row r="47" spans="1:71" s="422" customFormat="1" ht="12.75">
      <c r="A47" s="90" t="s">
        <v>465</v>
      </c>
      <c r="B47" s="290" t="s">
        <v>354</v>
      </c>
      <c r="C47" s="480">
        <v>103</v>
      </c>
      <c r="D47" s="475">
        <f>E47+F47</f>
        <v>103</v>
      </c>
      <c r="E47" s="481">
        <v>5</v>
      </c>
      <c r="F47" s="480">
        <v>98</v>
      </c>
      <c r="G47" s="480"/>
      <c r="H47" s="281"/>
      <c r="I47" s="475">
        <f>J47+Q47+R47+S47</f>
        <v>103</v>
      </c>
      <c r="J47" s="475">
        <f>K47+N47+O47+P47</f>
        <v>102</v>
      </c>
      <c r="K47" s="475">
        <f>L47+M47</f>
        <v>80</v>
      </c>
      <c r="L47" s="480">
        <v>80</v>
      </c>
      <c r="M47" s="480"/>
      <c r="N47" s="480">
        <v>22</v>
      </c>
      <c r="O47" s="480"/>
      <c r="P47" s="480"/>
      <c r="Q47" s="480">
        <v>1</v>
      </c>
      <c r="R47" s="480"/>
      <c r="S47" s="281"/>
      <c r="T47" s="475">
        <f>N47+O47+P47+Q47+R47+S47</f>
        <v>23</v>
      </c>
      <c r="U47" s="622">
        <f t="shared" si="11"/>
        <v>0.7843137254901961</v>
      </c>
      <c r="V47" s="519">
        <f>I47</f>
        <v>103</v>
      </c>
      <c r="W47" s="519">
        <f>D47-G47-H47</f>
        <v>103</v>
      </c>
      <c r="X47" s="519">
        <f>V47-W47</f>
        <v>0</v>
      </c>
      <c r="Y47" s="514"/>
      <c r="Z47" s="514"/>
      <c r="AA47" s="514"/>
      <c r="AB47" s="514"/>
      <c r="AC47" s="514"/>
      <c r="AD47" s="567"/>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row>
    <row r="48" spans="1:71" s="403" customFormat="1" ht="12.75">
      <c r="A48" s="90" t="s">
        <v>453</v>
      </c>
      <c r="B48" s="290" t="s">
        <v>348</v>
      </c>
      <c r="C48" s="480">
        <v>175</v>
      </c>
      <c r="D48" s="475">
        <f>E48+F48</f>
        <v>175</v>
      </c>
      <c r="E48" s="481">
        <v>45</v>
      </c>
      <c r="F48" s="480">
        <v>130</v>
      </c>
      <c r="G48" s="480">
        <v>1</v>
      </c>
      <c r="H48" s="281"/>
      <c r="I48" s="475">
        <f>J48+Q48+R48+S48</f>
        <v>174</v>
      </c>
      <c r="J48" s="475">
        <f>K48+N48+O48+P48</f>
        <v>164</v>
      </c>
      <c r="K48" s="475">
        <f>L48+M48</f>
        <v>116</v>
      </c>
      <c r="L48" s="480">
        <v>116</v>
      </c>
      <c r="M48" s="480"/>
      <c r="N48" s="480">
        <v>48</v>
      </c>
      <c r="O48" s="480"/>
      <c r="P48" s="480"/>
      <c r="Q48" s="480">
        <v>10</v>
      </c>
      <c r="R48" s="480"/>
      <c r="S48" s="281"/>
      <c r="T48" s="475">
        <f>N48+O48+P48+Q48+R48+S48</f>
        <v>58</v>
      </c>
      <c r="U48" s="622">
        <f t="shared" si="11"/>
        <v>0.7073170731707317</v>
      </c>
      <c r="V48" s="519">
        <f>I48</f>
        <v>174</v>
      </c>
      <c r="W48" s="519">
        <f>D48-G48-H48</f>
        <v>174</v>
      </c>
      <c r="X48" s="519">
        <f>V48-W48</f>
        <v>0</v>
      </c>
      <c r="Y48" s="514"/>
      <c r="Z48" s="514"/>
      <c r="AA48" s="514"/>
      <c r="AB48" s="514"/>
      <c r="AC48" s="514"/>
      <c r="AD48" s="567"/>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row>
    <row r="49" spans="1:71" s="403" customFormat="1" ht="12.75">
      <c r="A49" s="90" t="s">
        <v>445</v>
      </c>
      <c r="B49" s="290" t="s">
        <v>466</v>
      </c>
      <c r="C49" s="480">
        <v>126</v>
      </c>
      <c r="D49" s="475">
        <f>E49+F49</f>
        <v>143</v>
      </c>
      <c r="E49" s="481">
        <v>34</v>
      </c>
      <c r="F49" s="480">
        <v>109</v>
      </c>
      <c r="G49" s="480"/>
      <c r="H49" s="281"/>
      <c r="I49" s="475">
        <f>J49+Q49+R49+S49</f>
        <v>143</v>
      </c>
      <c r="J49" s="475">
        <f>K49+N49+O49+P49</f>
        <v>131</v>
      </c>
      <c r="K49" s="475">
        <f>L49+M49</f>
        <v>91</v>
      </c>
      <c r="L49" s="480">
        <v>89</v>
      </c>
      <c r="M49" s="480">
        <v>2</v>
      </c>
      <c r="N49" s="480">
        <v>40</v>
      </c>
      <c r="O49" s="480"/>
      <c r="P49" s="480"/>
      <c r="Q49" s="480">
        <v>12</v>
      </c>
      <c r="R49" s="480"/>
      <c r="S49" s="281"/>
      <c r="T49" s="475">
        <f>N49+O49+P49+Q49+R49+S49</f>
        <v>52</v>
      </c>
      <c r="U49" s="622">
        <f t="shared" si="11"/>
        <v>0.6946564885496184</v>
      </c>
      <c r="V49" s="519">
        <f>I49</f>
        <v>143</v>
      </c>
      <c r="W49" s="519">
        <f>D49-G49-H49</f>
        <v>143</v>
      </c>
      <c r="X49" s="519">
        <f>V49-W49</f>
        <v>0</v>
      </c>
      <c r="Y49" s="514"/>
      <c r="Z49" s="514"/>
      <c r="AA49" s="514"/>
      <c r="AB49" s="514"/>
      <c r="AC49" s="514"/>
      <c r="AD49" s="567"/>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row>
    <row r="50" spans="1:71" s="403" customFormat="1" ht="15.75">
      <c r="A50" s="278" t="s">
        <v>25</v>
      </c>
      <c r="B50" s="279" t="s">
        <v>351</v>
      </c>
      <c r="C50" s="289">
        <f>SUM(C51:C52)</f>
        <v>106</v>
      </c>
      <c r="D50" s="289">
        <f aca="true" t="shared" si="36" ref="D50:T50">SUM(D51:D52)</f>
        <v>141</v>
      </c>
      <c r="E50" s="289">
        <f t="shared" si="36"/>
        <v>25</v>
      </c>
      <c r="F50" s="289">
        <f t="shared" si="36"/>
        <v>116</v>
      </c>
      <c r="G50" s="289">
        <f t="shared" si="36"/>
        <v>0</v>
      </c>
      <c r="H50" s="289">
        <f t="shared" si="36"/>
        <v>0</v>
      </c>
      <c r="I50" s="289">
        <f t="shared" si="36"/>
        <v>141</v>
      </c>
      <c r="J50" s="289">
        <f t="shared" si="36"/>
        <v>135</v>
      </c>
      <c r="K50" s="289">
        <f t="shared" si="36"/>
        <v>100</v>
      </c>
      <c r="L50" s="289">
        <f t="shared" si="36"/>
        <v>99</v>
      </c>
      <c r="M50" s="289">
        <f t="shared" si="36"/>
        <v>1</v>
      </c>
      <c r="N50" s="289">
        <f t="shared" si="36"/>
        <v>35</v>
      </c>
      <c r="O50" s="289">
        <f t="shared" si="36"/>
        <v>0</v>
      </c>
      <c r="P50" s="289">
        <f t="shared" si="36"/>
        <v>0</v>
      </c>
      <c r="Q50" s="289">
        <f t="shared" si="36"/>
        <v>6</v>
      </c>
      <c r="R50" s="289">
        <f t="shared" si="36"/>
        <v>0</v>
      </c>
      <c r="S50" s="289">
        <f t="shared" si="36"/>
        <v>0</v>
      </c>
      <c r="T50" s="289">
        <f t="shared" si="36"/>
        <v>41</v>
      </c>
      <c r="U50" s="623">
        <f t="shared" si="11"/>
        <v>0.7407407407407407</v>
      </c>
      <c r="V50" s="368">
        <f>SUM(V51:V52)</f>
        <v>141</v>
      </c>
      <c r="W50" s="368">
        <f>SUM(W51:W52)</f>
        <v>141</v>
      </c>
      <c r="X50" s="368">
        <f>SUM(X51:X52)</f>
        <v>0</v>
      </c>
      <c r="Y50" s="514">
        <v>29</v>
      </c>
      <c r="Z50" s="514">
        <f>E50</f>
        <v>25</v>
      </c>
      <c r="AA50" s="514">
        <f>Y50-Z50</f>
        <v>4</v>
      </c>
      <c r="AB50" s="519">
        <f>E50+'[2]PT01'!C335</f>
        <v>29</v>
      </c>
      <c r="AC50" s="514">
        <f>Y50-AB50</f>
        <v>0</v>
      </c>
      <c r="AD50" s="567"/>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row>
    <row r="51" spans="1:71" s="403" customFormat="1" ht="12.75">
      <c r="A51" s="90" t="s">
        <v>349</v>
      </c>
      <c r="B51" s="290" t="s">
        <v>452</v>
      </c>
      <c r="C51" s="436">
        <v>63</v>
      </c>
      <c r="D51" s="437">
        <f>E51+F51</f>
        <v>74</v>
      </c>
      <c r="E51" s="447">
        <v>7</v>
      </c>
      <c r="F51" s="195">
        <v>67</v>
      </c>
      <c r="G51" s="195"/>
      <c r="H51" s="108"/>
      <c r="I51" s="437">
        <f>J51+Q51+R51+S51</f>
        <v>74</v>
      </c>
      <c r="J51" s="437">
        <f>SUM(K51,N51:P51)</f>
        <v>73</v>
      </c>
      <c r="K51" s="437">
        <f>L51+M51</f>
        <v>59</v>
      </c>
      <c r="L51" s="195">
        <v>58</v>
      </c>
      <c r="M51" s="195">
        <v>1</v>
      </c>
      <c r="N51" s="195">
        <v>14</v>
      </c>
      <c r="O51" s="195"/>
      <c r="P51" s="195"/>
      <c r="Q51" s="195">
        <v>1</v>
      </c>
      <c r="R51" s="195"/>
      <c r="S51" s="195"/>
      <c r="T51" s="475">
        <f>N51+O51+P51+Q51+R51+S51</f>
        <v>15</v>
      </c>
      <c r="U51" s="622">
        <f t="shared" si="11"/>
        <v>0.8082191780821918</v>
      </c>
      <c r="V51" s="519">
        <f>I51</f>
        <v>74</v>
      </c>
      <c r="W51" s="519">
        <f>D51-G51-H51</f>
        <v>74</v>
      </c>
      <c r="X51" s="519">
        <f>V51-W51</f>
        <v>0</v>
      </c>
      <c r="Y51" s="514"/>
      <c r="Z51" s="514"/>
      <c r="AA51" s="514"/>
      <c r="AB51" s="514"/>
      <c r="AC51" s="514"/>
      <c r="AD51" s="567"/>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row>
    <row r="52" spans="1:71" s="422" customFormat="1" ht="12.75">
      <c r="A52" s="90" t="s">
        <v>352</v>
      </c>
      <c r="B52" s="290" t="s">
        <v>332</v>
      </c>
      <c r="C52" s="195">
        <v>43</v>
      </c>
      <c r="D52" s="437">
        <f>E52+F52</f>
        <v>67</v>
      </c>
      <c r="E52" s="424">
        <v>18</v>
      </c>
      <c r="F52" s="195">
        <v>49</v>
      </c>
      <c r="G52" s="195"/>
      <c r="H52" s="108"/>
      <c r="I52" s="437">
        <f>J52+Q52+R52+S52</f>
        <v>67</v>
      </c>
      <c r="J52" s="437">
        <f>SUM(K52,N52:P52)</f>
        <v>62</v>
      </c>
      <c r="K52" s="437">
        <f>L52+M52</f>
        <v>41</v>
      </c>
      <c r="L52" s="195">
        <v>41</v>
      </c>
      <c r="M52" s="195"/>
      <c r="N52" s="195">
        <v>21</v>
      </c>
      <c r="O52" s="195"/>
      <c r="P52" s="309"/>
      <c r="Q52" s="309">
        <v>5</v>
      </c>
      <c r="R52" s="195"/>
      <c r="S52" s="195"/>
      <c r="T52" s="475">
        <f>N52+O52+P52+Q52+R52+S52</f>
        <v>26</v>
      </c>
      <c r="U52" s="622">
        <f t="shared" si="11"/>
        <v>0.6612903225806451</v>
      </c>
      <c r="V52" s="519">
        <f>I52</f>
        <v>67</v>
      </c>
      <c r="W52" s="519">
        <f>D52-G52-H52</f>
        <v>67</v>
      </c>
      <c r="X52" s="519">
        <f>V52-W52</f>
        <v>0</v>
      </c>
      <c r="Y52" s="514"/>
      <c r="Z52" s="514"/>
      <c r="AA52" s="514"/>
      <c r="AB52" s="514"/>
      <c r="AC52" s="514"/>
      <c r="AD52" s="567"/>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3"/>
      <c r="BN52" s="353"/>
      <c r="BO52" s="353"/>
      <c r="BP52" s="353"/>
      <c r="BQ52" s="353"/>
      <c r="BR52" s="353"/>
      <c r="BS52" s="353"/>
    </row>
    <row r="53" spans="1:71" s="403" customFormat="1" ht="15.75">
      <c r="A53" s="278" t="s">
        <v>26</v>
      </c>
      <c r="B53" s="279" t="s">
        <v>355</v>
      </c>
      <c r="C53" s="280">
        <f aca="true" t="shared" si="37" ref="C53:T53">SUM(C54:C56)</f>
        <v>494</v>
      </c>
      <c r="D53" s="280">
        <f t="shared" si="37"/>
        <v>534</v>
      </c>
      <c r="E53" s="280">
        <f t="shared" si="37"/>
        <v>117</v>
      </c>
      <c r="F53" s="280">
        <f t="shared" si="37"/>
        <v>417</v>
      </c>
      <c r="G53" s="280">
        <f t="shared" si="37"/>
        <v>3</v>
      </c>
      <c r="H53" s="280">
        <f t="shared" si="37"/>
        <v>2</v>
      </c>
      <c r="I53" s="280">
        <f t="shared" si="37"/>
        <v>529</v>
      </c>
      <c r="J53" s="280">
        <f t="shared" si="37"/>
        <v>464</v>
      </c>
      <c r="K53" s="280">
        <f t="shared" si="37"/>
        <v>347</v>
      </c>
      <c r="L53" s="280">
        <f t="shared" si="37"/>
        <v>346</v>
      </c>
      <c r="M53" s="280">
        <f t="shared" si="37"/>
        <v>1</v>
      </c>
      <c r="N53" s="280">
        <f t="shared" si="37"/>
        <v>115</v>
      </c>
      <c r="O53" s="280">
        <f t="shared" si="37"/>
        <v>0</v>
      </c>
      <c r="P53" s="280">
        <f t="shared" si="37"/>
        <v>2</v>
      </c>
      <c r="Q53" s="280">
        <f t="shared" si="37"/>
        <v>64</v>
      </c>
      <c r="R53" s="280">
        <f t="shared" si="37"/>
        <v>0</v>
      </c>
      <c r="S53" s="280">
        <f t="shared" si="37"/>
        <v>1</v>
      </c>
      <c r="T53" s="280">
        <f t="shared" si="37"/>
        <v>182</v>
      </c>
      <c r="U53" s="623">
        <f t="shared" si="11"/>
        <v>0.7478448275862069</v>
      </c>
      <c r="V53" s="368">
        <f>SUM(V54:V56)</f>
        <v>529</v>
      </c>
      <c r="W53" s="369">
        <f>SUM(W54:W56)</f>
        <v>529</v>
      </c>
      <c r="X53" s="369">
        <f>SUM(X54:X56)</f>
        <v>0</v>
      </c>
      <c r="Y53" s="514">
        <v>152</v>
      </c>
      <c r="Z53" s="514">
        <f>E53</f>
        <v>117</v>
      </c>
      <c r="AA53" s="514">
        <f>Y53-Z53</f>
        <v>35</v>
      </c>
      <c r="AB53" s="514">
        <f>E53+'[2]PT01'!C372</f>
        <v>152</v>
      </c>
      <c r="AC53" s="514">
        <f>Y53-AB53</f>
        <v>0</v>
      </c>
      <c r="AD53" s="567"/>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3"/>
      <c r="BN53" s="353"/>
      <c r="BO53" s="353"/>
      <c r="BP53" s="353"/>
      <c r="BQ53" s="353"/>
      <c r="BR53" s="353"/>
      <c r="BS53" s="353"/>
    </row>
    <row r="54" spans="1:71" s="403" customFormat="1" ht="12.75">
      <c r="A54" s="90" t="s">
        <v>353</v>
      </c>
      <c r="B54" s="290" t="s">
        <v>357</v>
      </c>
      <c r="C54" s="474">
        <v>156</v>
      </c>
      <c r="D54" s="475">
        <f>E54+F54</f>
        <v>174</v>
      </c>
      <c r="E54" s="476">
        <v>11</v>
      </c>
      <c r="F54" s="474">
        <v>163</v>
      </c>
      <c r="G54" s="474">
        <v>2</v>
      </c>
      <c r="H54" s="474">
        <v>1</v>
      </c>
      <c r="I54" s="475">
        <f>J54+Q54+R54+S54</f>
        <v>171</v>
      </c>
      <c r="J54" s="475">
        <f>K54+N54+O54+P54</f>
        <v>159</v>
      </c>
      <c r="K54" s="475">
        <f>L54+M54</f>
        <v>124</v>
      </c>
      <c r="L54" s="474">
        <v>124</v>
      </c>
      <c r="M54" s="474"/>
      <c r="N54" s="474">
        <v>35</v>
      </c>
      <c r="O54" s="474"/>
      <c r="P54" s="474"/>
      <c r="Q54" s="474">
        <v>12</v>
      </c>
      <c r="R54" s="474"/>
      <c r="S54" s="281"/>
      <c r="T54" s="475">
        <f>N54+O54+P54+Q54+R54+S54</f>
        <v>47</v>
      </c>
      <c r="U54" s="622">
        <f t="shared" si="11"/>
        <v>0.779874213836478</v>
      </c>
      <c r="V54" s="519">
        <f>I54</f>
        <v>171</v>
      </c>
      <c r="W54" s="519">
        <f>D54-G54-H54</f>
        <v>171</v>
      </c>
      <c r="X54" s="519">
        <f>V54-W54</f>
        <v>0</v>
      </c>
      <c r="Y54" s="514"/>
      <c r="Z54" s="514"/>
      <c r="AA54" s="514"/>
      <c r="AB54" s="514"/>
      <c r="AC54" s="514"/>
      <c r="AD54" s="567"/>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3"/>
      <c r="BN54" s="353"/>
      <c r="BO54" s="353"/>
      <c r="BP54" s="353"/>
      <c r="BQ54" s="353"/>
      <c r="BR54" s="353"/>
      <c r="BS54" s="353"/>
    </row>
    <row r="55" spans="1:71" s="422" customFormat="1" ht="12.75">
      <c r="A55" s="90" t="s">
        <v>356</v>
      </c>
      <c r="B55" s="290" t="s">
        <v>359</v>
      </c>
      <c r="C55" s="474">
        <v>167</v>
      </c>
      <c r="D55" s="475">
        <f>E55+F55</f>
        <v>173</v>
      </c>
      <c r="E55" s="476">
        <v>51</v>
      </c>
      <c r="F55" s="474">
        <v>122</v>
      </c>
      <c r="G55" s="474">
        <v>1</v>
      </c>
      <c r="H55" s="474">
        <v>1</v>
      </c>
      <c r="I55" s="475">
        <f>J55+Q55+R55+S55</f>
        <v>171</v>
      </c>
      <c r="J55" s="475">
        <f>K55+N55+O55+P55</f>
        <v>145</v>
      </c>
      <c r="K55" s="475">
        <f>L55+M55</f>
        <v>110</v>
      </c>
      <c r="L55" s="474">
        <v>109</v>
      </c>
      <c r="M55" s="474">
        <v>1</v>
      </c>
      <c r="N55" s="474">
        <v>34</v>
      </c>
      <c r="O55" s="474"/>
      <c r="P55" s="474">
        <v>1</v>
      </c>
      <c r="Q55" s="474">
        <v>25</v>
      </c>
      <c r="R55" s="474"/>
      <c r="S55" s="281">
        <v>1</v>
      </c>
      <c r="T55" s="475">
        <f>N55+O55+P55+Q55+R55+S55</f>
        <v>61</v>
      </c>
      <c r="U55" s="622">
        <f t="shared" si="11"/>
        <v>0.7586206896551724</v>
      </c>
      <c r="V55" s="519">
        <f>I55</f>
        <v>171</v>
      </c>
      <c r="W55" s="519">
        <f>D55-G55-H55</f>
        <v>171</v>
      </c>
      <c r="X55" s="519">
        <f>V55-W55</f>
        <v>0</v>
      </c>
      <c r="Y55" s="514"/>
      <c r="Z55" s="514"/>
      <c r="AA55" s="514"/>
      <c r="AB55" s="514"/>
      <c r="AC55" s="514"/>
      <c r="AD55" s="567"/>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row>
    <row r="56" spans="1:71" s="403" customFormat="1" ht="12.75">
      <c r="A56" s="90" t="s">
        <v>358</v>
      </c>
      <c r="B56" s="290" t="s">
        <v>361</v>
      </c>
      <c r="C56" s="474">
        <v>171</v>
      </c>
      <c r="D56" s="475">
        <f>E56+F56</f>
        <v>187</v>
      </c>
      <c r="E56" s="476">
        <v>55</v>
      </c>
      <c r="F56" s="474">
        <v>132</v>
      </c>
      <c r="G56" s="474"/>
      <c r="H56" s="474"/>
      <c r="I56" s="475">
        <f>J56+Q56+R56+S56</f>
        <v>187</v>
      </c>
      <c r="J56" s="475">
        <f>K56+N56+O56+P56</f>
        <v>160</v>
      </c>
      <c r="K56" s="475">
        <f>L56+M56</f>
        <v>113</v>
      </c>
      <c r="L56" s="474">
        <v>113</v>
      </c>
      <c r="M56" s="474"/>
      <c r="N56" s="474">
        <v>46</v>
      </c>
      <c r="O56" s="474"/>
      <c r="P56" s="474">
        <v>1</v>
      </c>
      <c r="Q56" s="474">
        <v>27</v>
      </c>
      <c r="R56" s="474"/>
      <c r="S56" s="281"/>
      <c r="T56" s="475">
        <f>N56+O56+P56+Q56+R56+S56</f>
        <v>74</v>
      </c>
      <c r="U56" s="622">
        <f t="shared" si="11"/>
        <v>0.70625</v>
      </c>
      <c r="V56" s="519">
        <f>I56</f>
        <v>187</v>
      </c>
      <c r="W56" s="519">
        <f>D56-G56-H56</f>
        <v>187</v>
      </c>
      <c r="X56" s="519">
        <f>V56-W56</f>
        <v>0</v>
      </c>
      <c r="Y56" s="514"/>
      <c r="Z56" s="514"/>
      <c r="AA56" s="514"/>
      <c r="AB56" s="514"/>
      <c r="AC56" s="514"/>
      <c r="AD56" s="567"/>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row>
    <row r="57" spans="1:71" s="403" customFormat="1" ht="15.75">
      <c r="A57" s="278" t="s">
        <v>27</v>
      </c>
      <c r="B57" s="279" t="s">
        <v>363</v>
      </c>
      <c r="C57" s="289">
        <f>SUM(C58:C59)</f>
        <v>148</v>
      </c>
      <c r="D57" s="280">
        <f aca="true" t="shared" si="38" ref="D57:S57">SUM(D58:D59)</f>
        <v>212</v>
      </c>
      <c r="E57" s="280">
        <f t="shared" si="38"/>
        <v>19</v>
      </c>
      <c r="F57" s="280">
        <f t="shared" si="38"/>
        <v>193</v>
      </c>
      <c r="G57" s="280">
        <f t="shared" si="38"/>
        <v>0</v>
      </c>
      <c r="H57" s="280">
        <f t="shared" si="38"/>
        <v>0</v>
      </c>
      <c r="I57" s="280">
        <f t="shared" si="38"/>
        <v>212</v>
      </c>
      <c r="J57" s="280">
        <f t="shared" si="38"/>
        <v>204</v>
      </c>
      <c r="K57" s="280">
        <f t="shared" si="38"/>
        <v>179</v>
      </c>
      <c r="L57" s="280">
        <f t="shared" si="38"/>
        <v>179</v>
      </c>
      <c r="M57" s="280">
        <f t="shared" si="38"/>
        <v>0</v>
      </c>
      <c r="N57" s="280">
        <f t="shared" si="38"/>
        <v>25</v>
      </c>
      <c r="O57" s="280">
        <f t="shared" si="38"/>
        <v>0</v>
      </c>
      <c r="P57" s="280">
        <f t="shared" si="38"/>
        <v>0</v>
      </c>
      <c r="Q57" s="280">
        <f t="shared" si="38"/>
        <v>8</v>
      </c>
      <c r="R57" s="280">
        <f t="shared" si="38"/>
        <v>0</v>
      </c>
      <c r="S57" s="280">
        <f t="shared" si="38"/>
        <v>0</v>
      </c>
      <c r="T57" s="280">
        <f>SUM(T58:T59)</f>
        <v>33</v>
      </c>
      <c r="U57" s="623">
        <f t="shared" si="11"/>
        <v>0.8774509803921569</v>
      </c>
      <c r="V57" s="369">
        <f>SUM(V58:V59)</f>
        <v>212</v>
      </c>
      <c r="W57" s="369">
        <f>SUM(W58:W59)</f>
        <v>212</v>
      </c>
      <c r="X57" s="369">
        <f>SUM(X58:X59)</f>
        <v>0</v>
      </c>
      <c r="Y57" s="514">
        <v>22</v>
      </c>
      <c r="Z57" s="514">
        <f>E57</f>
        <v>19</v>
      </c>
      <c r="AA57" s="514">
        <f>Y57-Z57</f>
        <v>3</v>
      </c>
      <c r="AB57" s="514">
        <f>E57+'[2]PT01'!C409</f>
        <v>22</v>
      </c>
      <c r="AC57" s="514">
        <f>Y57-AB57</f>
        <v>0</v>
      </c>
      <c r="AD57" s="567"/>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3"/>
      <c r="BO57" s="353"/>
      <c r="BP57" s="353"/>
      <c r="BQ57" s="353"/>
      <c r="BR57" s="353"/>
      <c r="BS57" s="353"/>
    </row>
    <row r="58" spans="1:71" s="403" customFormat="1" ht="12.75">
      <c r="A58" s="90" t="s">
        <v>360</v>
      </c>
      <c r="B58" s="290" t="s">
        <v>364</v>
      </c>
      <c r="C58" s="474">
        <v>69</v>
      </c>
      <c r="D58" s="475">
        <f>E58+F58</f>
        <v>98</v>
      </c>
      <c r="E58" s="476">
        <v>12</v>
      </c>
      <c r="F58" s="474">
        <v>86</v>
      </c>
      <c r="G58" s="195">
        <v>0</v>
      </c>
      <c r="H58" s="281">
        <v>0</v>
      </c>
      <c r="I58" s="475">
        <f>J58+Q58+R58+S58</f>
        <v>98</v>
      </c>
      <c r="J58" s="475">
        <f>K58+N58+O58+P58</f>
        <v>93</v>
      </c>
      <c r="K58" s="475">
        <f>L58+M58</f>
        <v>80</v>
      </c>
      <c r="L58" s="474">
        <v>80</v>
      </c>
      <c r="M58" s="474">
        <v>0</v>
      </c>
      <c r="N58" s="474">
        <v>13</v>
      </c>
      <c r="O58" s="474">
        <v>0</v>
      </c>
      <c r="P58" s="474">
        <v>0</v>
      </c>
      <c r="Q58" s="474">
        <v>5</v>
      </c>
      <c r="R58" s="474">
        <v>0</v>
      </c>
      <c r="S58" s="281">
        <v>0</v>
      </c>
      <c r="T58" s="475">
        <f>N58+O58+P58+Q58+R58+S58</f>
        <v>18</v>
      </c>
      <c r="U58" s="622">
        <f t="shared" si="11"/>
        <v>0.8602150537634409</v>
      </c>
      <c r="V58" s="519">
        <f>I58</f>
        <v>98</v>
      </c>
      <c r="W58" s="519">
        <f>D58-G58-H58</f>
        <v>98</v>
      </c>
      <c r="X58" s="519">
        <f>V58-W58</f>
        <v>0</v>
      </c>
      <c r="Y58" s="514"/>
      <c r="Z58" s="514"/>
      <c r="AA58" s="514"/>
      <c r="AB58" s="514"/>
      <c r="AC58" s="514"/>
      <c r="AD58" s="567"/>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row>
    <row r="59" spans="1:71" s="422" customFormat="1" ht="12.75">
      <c r="A59" s="90" t="s">
        <v>362</v>
      </c>
      <c r="B59" s="290" t="s">
        <v>365</v>
      </c>
      <c r="C59" s="474">
        <v>79</v>
      </c>
      <c r="D59" s="475">
        <f>E59+F59</f>
        <v>114</v>
      </c>
      <c r="E59" s="476">
        <v>7</v>
      </c>
      <c r="F59" s="474">
        <v>107</v>
      </c>
      <c r="G59" s="195">
        <v>0</v>
      </c>
      <c r="H59" s="281">
        <v>0</v>
      </c>
      <c r="I59" s="475">
        <f>J59+Q59+R59+S59</f>
        <v>114</v>
      </c>
      <c r="J59" s="475">
        <f>K59+N59+O59+P59</f>
        <v>111</v>
      </c>
      <c r="K59" s="475">
        <f>L59+M59</f>
        <v>99</v>
      </c>
      <c r="L59" s="474">
        <v>99</v>
      </c>
      <c r="M59" s="474">
        <v>0</v>
      </c>
      <c r="N59" s="474">
        <v>12</v>
      </c>
      <c r="O59" s="474">
        <v>0</v>
      </c>
      <c r="P59" s="474">
        <v>0</v>
      </c>
      <c r="Q59" s="474">
        <v>3</v>
      </c>
      <c r="R59" s="474">
        <v>0</v>
      </c>
      <c r="S59" s="281">
        <v>0</v>
      </c>
      <c r="T59" s="475">
        <f>N59+O59+P59+Q59+R59+S59</f>
        <v>15</v>
      </c>
      <c r="U59" s="622">
        <f t="shared" si="11"/>
        <v>0.8918918918918919</v>
      </c>
      <c r="V59" s="519">
        <f>I59</f>
        <v>114</v>
      </c>
      <c r="W59" s="519">
        <f>D59-G59-H59</f>
        <v>114</v>
      </c>
      <c r="X59" s="519">
        <f>V59-W59</f>
        <v>0</v>
      </c>
      <c r="Y59" s="514"/>
      <c r="Z59" s="514"/>
      <c r="AA59" s="514"/>
      <c r="AB59" s="514"/>
      <c r="AC59" s="514"/>
      <c r="AD59" s="567"/>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3"/>
      <c r="BN59" s="353"/>
      <c r="BO59" s="353"/>
      <c r="BP59" s="353"/>
      <c r="BQ59" s="353"/>
      <c r="BR59" s="353"/>
      <c r="BS59" s="353"/>
    </row>
    <row r="60" spans="1:71" s="403" customFormat="1" ht="15.75">
      <c r="A60" s="278" t="s">
        <v>29</v>
      </c>
      <c r="B60" s="279" t="s">
        <v>366</v>
      </c>
      <c r="C60" s="280">
        <f aca="true" t="shared" si="39" ref="C60:S60">SUM(C61:C63)</f>
        <v>333</v>
      </c>
      <c r="D60" s="280">
        <f t="shared" si="39"/>
        <v>411</v>
      </c>
      <c r="E60" s="280">
        <f t="shared" si="39"/>
        <v>78</v>
      </c>
      <c r="F60" s="280">
        <f t="shared" si="39"/>
        <v>333</v>
      </c>
      <c r="G60" s="280">
        <f t="shared" si="39"/>
        <v>3</v>
      </c>
      <c r="H60" s="280">
        <f t="shared" si="39"/>
        <v>0</v>
      </c>
      <c r="I60" s="280">
        <f t="shared" si="39"/>
        <v>408</v>
      </c>
      <c r="J60" s="280">
        <f t="shared" si="39"/>
        <v>379</v>
      </c>
      <c r="K60" s="280">
        <f t="shared" si="39"/>
        <v>315</v>
      </c>
      <c r="L60" s="280">
        <f t="shared" si="39"/>
        <v>314</v>
      </c>
      <c r="M60" s="280">
        <f t="shared" si="39"/>
        <v>1</v>
      </c>
      <c r="N60" s="280">
        <f t="shared" si="39"/>
        <v>64</v>
      </c>
      <c r="O60" s="280">
        <f t="shared" si="39"/>
        <v>0</v>
      </c>
      <c r="P60" s="280">
        <f t="shared" si="39"/>
        <v>0</v>
      </c>
      <c r="Q60" s="280">
        <f t="shared" si="39"/>
        <v>29</v>
      </c>
      <c r="R60" s="280">
        <f t="shared" si="39"/>
        <v>0</v>
      </c>
      <c r="S60" s="280">
        <f t="shared" si="39"/>
        <v>0</v>
      </c>
      <c r="T60" s="280">
        <f>SUM(T61:T63)</f>
        <v>93</v>
      </c>
      <c r="U60" s="623">
        <f t="shared" si="11"/>
        <v>0.8311345646437994</v>
      </c>
      <c r="V60" s="368">
        <f>SUM(V61:V63)</f>
        <v>408</v>
      </c>
      <c r="W60" s="369">
        <f>SUM(W61:W63)</f>
        <v>408</v>
      </c>
      <c r="X60" s="369">
        <f>SUM(X61:X63)</f>
        <v>0</v>
      </c>
      <c r="Y60" s="514">
        <v>170</v>
      </c>
      <c r="Z60" s="514">
        <f>E60</f>
        <v>78</v>
      </c>
      <c r="AA60" s="514">
        <f>Y60-Z60</f>
        <v>92</v>
      </c>
      <c r="AB60" s="514">
        <f>E60+'[2]PT01'!C446</f>
        <v>170</v>
      </c>
      <c r="AC60" s="514">
        <f>Y60-AB60</f>
        <v>0</v>
      </c>
      <c r="AD60" s="567"/>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row>
    <row r="61" spans="1:71" s="403" customFormat="1" ht="12.75">
      <c r="A61" s="281">
        <v>39</v>
      </c>
      <c r="B61" s="291" t="s">
        <v>367</v>
      </c>
      <c r="C61" s="438">
        <v>53</v>
      </c>
      <c r="D61" s="475">
        <f>E61+F61</f>
        <v>74</v>
      </c>
      <c r="E61" s="451">
        <v>1</v>
      </c>
      <c r="F61" s="439">
        <v>73</v>
      </c>
      <c r="G61" s="439"/>
      <c r="H61" s="281"/>
      <c r="I61" s="475">
        <f>J61+Q61+R61+S61</f>
        <v>74</v>
      </c>
      <c r="J61" s="475">
        <f>K61+N61+O61+P61</f>
        <v>74</v>
      </c>
      <c r="K61" s="475">
        <f>L61+M61</f>
        <v>71</v>
      </c>
      <c r="L61" s="439">
        <v>71</v>
      </c>
      <c r="M61" s="439"/>
      <c r="N61" s="439">
        <v>3</v>
      </c>
      <c r="O61" s="439"/>
      <c r="P61" s="439"/>
      <c r="Q61" s="439">
        <v>0</v>
      </c>
      <c r="R61" s="439"/>
      <c r="S61" s="439"/>
      <c r="T61" s="475">
        <f>N61+O61+P61+Q61+R61+S61</f>
        <v>3</v>
      </c>
      <c r="U61" s="622">
        <f t="shared" si="11"/>
        <v>0.9594594594594594</v>
      </c>
      <c r="V61" s="519">
        <f>I61</f>
        <v>74</v>
      </c>
      <c r="W61" s="519">
        <f>D61-G61-H61</f>
        <v>74</v>
      </c>
      <c r="X61" s="519">
        <f>V61-W61</f>
        <v>0</v>
      </c>
      <c r="Y61" s="514"/>
      <c r="Z61" s="514"/>
      <c r="AA61" s="514"/>
      <c r="AB61" s="514"/>
      <c r="AC61" s="514"/>
      <c r="AD61" s="567"/>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3"/>
      <c r="BB61" s="353"/>
      <c r="BC61" s="353"/>
      <c r="BD61" s="353"/>
      <c r="BE61" s="353"/>
      <c r="BF61" s="353"/>
      <c r="BG61" s="353"/>
      <c r="BH61" s="353"/>
      <c r="BI61" s="353"/>
      <c r="BJ61" s="353"/>
      <c r="BK61" s="353"/>
      <c r="BL61" s="353"/>
      <c r="BM61" s="353"/>
      <c r="BN61" s="353"/>
      <c r="BO61" s="353"/>
      <c r="BP61" s="353"/>
      <c r="BQ61" s="353"/>
      <c r="BR61" s="353"/>
      <c r="BS61" s="353"/>
    </row>
    <row r="62" spans="1:71" s="422" customFormat="1" ht="12.75">
      <c r="A62" s="281">
        <v>40</v>
      </c>
      <c r="B62" s="291" t="s">
        <v>368</v>
      </c>
      <c r="C62" s="438">
        <v>123</v>
      </c>
      <c r="D62" s="475">
        <f>E62+F62</f>
        <v>151</v>
      </c>
      <c r="E62" s="451">
        <v>37</v>
      </c>
      <c r="F62" s="439">
        <v>114</v>
      </c>
      <c r="G62" s="439">
        <v>1</v>
      </c>
      <c r="H62" s="281"/>
      <c r="I62" s="475">
        <f>J62+Q62+R62+S62</f>
        <v>150</v>
      </c>
      <c r="J62" s="475">
        <f>K62+N62+O62+P62</f>
        <v>134</v>
      </c>
      <c r="K62" s="475">
        <f>L62+M62</f>
        <v>105</v>
      </c>
      <c r="L62" s="439">
        <v>105</v>
      </c>
      <c r="M62" s="439"/>
      <c r="N62" s="439">
        <v>29</v>
      </c>
      <c r="O62" s="439"/>
      <c r="P62" s="439"/>
      <c r="Q62" s="439">
        <v>16</v>
      </c>
      <c r="R62" s="439"/>
      <c r="S62" s="439"/>
      <c r="T62" s="475">
        <f>N62+O62+P62+Q62+R62+S62</f>
        <v>45</v>
      </c>
      <c r="U62" s="622">
        <f t="shared" si="11"/>
        <v>0.7835820895522388</v>
      </c>
      <c r="V62" s="519">
        <f>I62</f>
        <v>150</v>
      </c>
      <c r="W62" s="519">
        <f>D62-G62-H62</f>
        <v>150</v>
      </c>
      <c r="X62" s="519">
        <f>V62-W62</f>
        <v>0</v>
      </c>
      <c r="Y62" s="514"/>
      <c r="Z62" s="514"/>
      <c r="AA62" s="514"/>
      <c r="AB62" s="514"/>
      <c r="AC62" s="514"/>
      <c r="AD62" s="567"/>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row>
    <row r="63" spans="1:71" s="403" customFormat="1" ht="12.75">
      <c r="A63" s="281">
        <v>41</v>
      </c>
      <c r="B63" s="291" t="s">
        <v>369</v>
      </c>
      <c r="C63" s="438">
        <v>157</v>
      </c>
      <c r="D63" s="475">
        <f>E63+F63</f>
        <v>186</v>
      </c>
      <c r="E63" s="451">
        <v>40</v>
      </c>
      <c r="F63" s="439">
        <v>146</v>
      </c>
      <c r="G63" s="439">
        <v>2</v>
      </c>
      <c r="H63" s="281"/>
      <c r="I63" s="475">
        <f>J63+Q63+R63+S63</f>
        <v>184</v>
      </c>
      <c r="J63" s="482">
        <f>K63+N63+O63+P63</f>
        <v>171</v>
      </c>
      <c r="K63" s="482">
        <f>L63+M63</f>
        <v>139</v>
      </c>
      <c r="L63" s="439">
        <v>138</v>
      </c>
      <c r="M63" s="439">
        <v>1</v>
      </c>
      <c r="N63" s="439">
        <v>32</v>
      </c>
      <c r="O63" s="439"/>
      <c r="P63" s="439"/>
      <c r="Q63" s="439">
        <f>14-1</f>
        <v>13</v>
      </c>
      <c r="R63" s="439"/>
      <c r="S63" s="439"/>
      <c r="T63" s="475">
        <f>N63+O63+P63+Q63+R63+S63</f>
        <v>45</v>
      </c>
      <c r="U63" s="622">
        <f t="shared" si="11"/>
        <v>0.8128654970760234</v>
      </c>
      <c r="V63" s="519">
        <f>I63</f>
        <v>184</v>
      </c>
      <c r="W63" s="519">
        <f>D63-G63-H63</f>
        <v>184</v>
      </c>
      <c r="X63" s="519">
        <f>V63-W63</f>
        <v>0</v>
      </c>
      <c r="Y63" s="514"/>
      <c r="Z63" s="514"/>
      <c r="AA63" s="514"/>
      <c r="AB63" s="514"/>
      <c r="AC63" s="514"/>
      <c r="AD63" s="567"/>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row>
    <row r="64" spans="1:71" s="403" customFormat="1" ht="15.75">
      <c r="A64" s="278" t="s">
        <v>30</v>
      </c>
      <c r="B64" s="279" t="s">
        <v>370</v>
      </c>
      <c r="C64" s="280">
        <f>SUM(C65:C66)</f>
        <v>161</v>
      </c>
      <c r="D64" s="280">
        <f aca="true" t="shared" si="40" ref="D64:T64">SUM(D65:D66)</f>
        <v>188</v>
      </c>
      <c r="E64" s="280">
        <f t="shared" si="40"/>
        <v>41</v>
      </c>
      <c r="F64" s="280">
        <f t="shared" si="40"/>
        <v>147</v>
      </c>
      <c r="G64" s="280">
        <f t="shared" si="40"/>
        <v>1</v>
      </c>
      <c r="H64" s="280">
        <f t="shared" si="40"/>
        <v>0</v>
      </c>
      <c r="I64" s="280">
        <f t="shared" si="40"/>
        <v>187</v>
      </c>
      <c r="J64" s="280">
        <f t="shared" si="40"/>
        <v>172</v>
      </c>
      <c r="K64" s="280">
        <f t="shared" si="40"/>
        <v>137</v>
      </c>
      <c r="L64" s="280">
        <f t="shared" si="40"/>
        <v>134</v>
      </c>
      <c r="M64" s="280">
        <f t="shared" si="40"/>
        <v>3</v>
      </c>
      <c r="N64" s="280">
        <f t="shared" si="40"/>
        <v>35</v>
      </c>
      <c r="O64" s="280">
        <f t="shared" si="40"/>
        <v>0</v>
      </c>
      <c r="P64" s="280">
        <f t="shared" si="40"/>
        <v>0</v>
      </c>
      <c r="Q64" s="280">
        <f t="shared" si="40"/>
        <v>15</v>
      </c>
      <c r="R64" s="280">
        <f t="shared" si="40"/>
        <v>0</v>
      </c>
      <c r="S64" s="280">
        <f t="shared" si="40"/>
        <v>0</v>
      </c>
      <c r="T64" s="280">
        <f t="shared" si="40"/>
        <v>50</v>
      </c>
      <c r="U64" s="623">
        <f t="shared" si="11"/>
        <v>0.7965116279069767</v>
      </c>
      <c r="V64" s="369">
        <f>SUM(V65:V66)</f>
        <v>187</v>
      </c>
      <c r="W64" s="369">
        <f>SUM(W65:W66)</f>
        <v>187</v>
      </c>
      <c r="X64" s="369">
        <f>SUM(X65:X66)</f>
        <v>0</v>
      </c>
      <c r="Y64" s="514">
        <v>52</v>
      </c>
      <c r="Z64" s="514">
        <f>E64</f>
        <v>41</v>
      </c>
      <c r="AA64" s="514">
        <f>Y64-Z64</f>
        <v>11</v>
      </c>
      <c r="AB64" s="514">
        <f>'[2]04'!E64+'[2]PT01'!C483</f>
        <v>52</v>
      </c>
      <c r="AC64" s="514">
        <f>Y64-AB64</f>
        <v>0</v>
      </c>
      <c r="AD64" s="567"/>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row>
    <row r="65" spans="1:71" s="403" customFormat="1" ht="12.75">
      <c r="A65" s="281">
        <v>42</v>
      </c>
      <c r="B65" s="290" t="s">
        <v>326</v>
      </c>
      <c r="C65" s="483">
        <v>87</v>
      </c>
      <c r="D65" s="475">
        <f>E65+F65</f>
        <v>98</v>
      </c>
      <c r="E65" s="484">
        <v>19</v>
      </c>
      <c r="F65" s="483">
        <v>79</v>
      </c>
      <c r="G65" s="483">
        <v>1</v>
      </c>
      <c r="H65" s="281"/>
      <c r="I65" s="475">
        <f>J65+Q65+R65+S65</f>
        <v>97</v>
      </c>
      <c r="J65" s="475">
        <f>K65+N65+O65+P65</f>
        <v>97</v>
      </c>
      <c r="K65" s="475">
        <f>L65+M65</f>
        <v>81</v>
      </c>
      <c r="L65" s="483">
        <v>78</v>
      </c>
      <c r="M65" s="483">
        <v>3</v>
      </c>
      <c r="N65" s="483">
        <v>16</v>
      </c>
      <c r="O65" s="483"/>
      <c r="P65" s="483"/>
      <c r="Q65" s="483"/>
      <c r="R65" s="483"/>
      <c r="S65" s="292"/>
      <c r="T65" s="475">
        <f>N65+O65+P65+Q65+R65+S65</f>
        <v>16</v>
      </c>
      <c r="U65" s="622">
        <f t="shared" si="11"/>
        <v>0.8350515463917526</v>
      </c>
      <c r="V65" s="519">
        <f>I65</f>
        <v>97</v>
      </c>
      <c r="W65" s="519">
        <f>D65-G65-H65</f>
        <v>97</v>
      </c>
      <c r="X65" s="519">
        <f>V65-W65</f>
        <v>0</v>
      </c>
      <c r="Y65" s="514"/>
      <c r="Z65" s="514"/>
      <c r="AA65" s="514"/>
      <c r="AB65" s="514"/>
      <c r="AC65" s="514"/>
      <c r="AD65" s="567"/>
      <c r="AE65" s="353"/>
      <c r="AF65" s="353"/>
      <c r="AG65" s="353"/>
      <c r="AH65" s="353"/>
      <c r="AI65" s="353"/>
      <c r="AJ65" s="353"/>
      <c r="AK65" s="353"/>
      <c r="AL65" s="353"/>
      <c r="AM65" s="353"/>
      <c r="AN65" s="353"/>
      <c r="AO65" s="353"/>
      <c r="AP65" s="353"/>
      <c r="AQ65" s="353"/>
      <c r="AR65" s="353"/>
      <c r="AS65" s="353"/>
      <c r="AT65" s="353"/>
      <c r="AU65" s="353"/>
      <c r="AV65" s="353"/>
      <c r="AW65" s="353"/>
      <c r="AX65" s="353"/>
      <c r="AY65" s="353"/>
      <c r="AZ65" s="353"/>
      <c r="BA65" s="353"/>
      <c r="BB65" s="353"/>
      <c r="BC65" s="353"/>
      <c r="BD65" s="353"/>
      <c r="BE65" s="353"/>
      <c r="BF65" s="353"/>
      <c r="BG65" s="353"/>
      <c r="BH65" s="353"/>
      <c r="BI65" s="353"/>
      <c r="BJ65" s="353"/>
      <c r="BK65" s="353"/>
      <c r="BL65" s="353"/>
      <c r="BM65" s="353"/>
      <c r="BN65" s="353"/>
      <c r="BO65" s="353"/>
      <c r="BP65" s="353"/>
      <c r="BQ65" s="353"/>
      <c r="BR65" s="353"/>
      <c r="BS65" s="353"/>
    </row>
    <row r="66" spans="1:71" s="422" customFormat="1" ht="12.75">
      <c r="A66" s="281">
        <v>43</v>
      </c>
      <c r="B66" s="290" t="s">
        <v>371</v>
      </c>
      <c r="C66" s="483">
        <v>74</v>
      </c>
      <c r="D66" s="475">
        <f>E66+F66</f>
        <v>90</v>
      </c>
      <c r="E66" s="484">
        <v>22</v>
      </c>
      <c r="F66" s="483">
        <v>68</v>
      </c>
      <c r="G66" s="483"/>
      <c r="H66" s="281"/>
      <c r="I66" s="475">
        <f>J66+Q66+R66+S66</f>
        <v>90</v>
      </c>
      <c r="J66" s="475">
        <f>K66+N66+O66+P66</f>
        <v>75</v>
      </c>
      <c r="K66" s="475">
        <f>L66+M66</f>
        <v>56</v>
      </c>
      <c r="L66" s="483">
        <v>56</v>
      </c>
      <c r="M66" s="483"/>
      <c r="N66" s="483">
        <v>19</v>
      </c>
      <c r="O66" s="483"/>
      <c r="P66" s="483"/>
      <c r="Q66" s="483">
        <v>15</v>
      </c>
      <c r="R66" s="483"/>
      <c r="S66" s="293"/>
      <c r="T66" s="475">
        <f>N66+O66+P66+Q66+R66+S66</f>
        <v>34</v>
      </c>
      <c r="U66" s="622">
        <f t="shared" si="11"/>
        <v>0.7466666666666667</v>
      </c>
      <c r="V66" s="519">
        <f>I66</f>
        <v>90</v>
      </c>
      <c r="W66" s="519">
        <f>D66-G66-H66</f>
        <v>90</v>
      </c>
      <c r="X66" s="519">
        <f>V66-W66</f>
        <v>0</v>
      </c>
      <c r="Y66" s="514"/>
      <c r="Z66" s="514"/>
      <c r="AA66" s="514"/>
      <c r="AB66" s="514"/>
      <c r="AC66" s="514"/>
      <c r="AD66" s="567"/>
      <c r="AE66" s="353"/>
      <c r="AF66" s="353"/>
      <c r="AG66" s="353"/>
      <c r="AH66" s="353"/>
      <c r="AI66" s="353"/>
      <c r="AJ66" s="353"/>
      <c r="AK66" s="353"/>
      <c r="AL66" s="353"/>
      <c r="AM66" s="353"/>
      <c r="AN66" s="353"/>
      <c r="AO66" s="353"/>
      <c r="AP66" s="353"/>
      <c r="AQ66" s="353"/>
      <c r="AR66" s="353"/>
      <c r="AS66" s="353"/>
      <c r="AT66" s="353"/>
      <c r="AU66" s="353"/>
      <c r="AV66" s="353"/>
      <c r="AW66" s="353"/>
      <c r="AX66" s="353"/>
      <c r="AY66" s="353"/>
      <c r="AZ66" s="353"/>
      <c r="BA66" s="353"/>
      <c r="BB66" s="353"/>
      <c r="BC66" s="353"/>
      <c r="BD66" s="353"/>
      <c r="BE66" s="353"/>
      <c r="BF66" s="353"/>
      <c r="BG66" s="353"/>
      <c r="BH66" s="353"/>
      <c r="BI66" s="353"/>
      <c r="BJ66" s="353"/>
      <c r="BK66" s="353"/>
      <c r="BL66" s="353"/>
      <c r="BM66" s="353"/>
      <c r="BN66" s="353"/>
      <c r="BO66" s="353"/>
      <c r="BP66" s="353"/>
      <c r="BQ66" s="353"/>
      <c r="BR66" s="353"/>
      <c r="BS66" s="353"/>
    </row>
    <row r="67" spans="1:71" s="403" customFormat="1" ht="15.75">
      <c r="A67" s="278" t="s">
        <v>104</v>
      </c>
      <c r="B67" s="279" t="s">
        <v>372</v>
      </c>
      <c r="C67" s="295">
        <f>SUM(C68:C69)</f>
        <v>319</v>
      </c>
      <c r="D67" s="295">
        <f aca="true" t="shared" si="41" ref="D67:T67">SUM(D68:D69)</f>
        <v>329</v>
      </c>
      <c r="E67" s="295">
        <f t="shared" si="41"/>
        <v>88</v>
      </c>
      <c r="F67" s="295">
        <f t="shared" si="41"/>
        <v>241</v>
      </c>
      <c r="G67" s="295">
        <f t="shared" si="41"/>
        <v>0</v>
      </c>
      <c r="H67" s="295">
        <f t="shared" si="41"/>
        <v>0</v>
      </c>
      <c r="I67" s="295">
        <f t="shared" si="41"/>
        <v>329</v>
      </c>
      <c r="J67" s="295">
        <f t="shared" si="41"/>
        <v>275</v>
      </c>
      <c r="K67" s="295">
        <f t="shared" si="41"/>
        <v>234</v>
      </c>
      <c r="L67" s="295">
        <f t="shared" si="41"/>
        <v>233</v>
      </c>
      <c r="M67" s="295">
        <f t="shared" si="41"/>
        <v>1</v>
      </c>
      <c r="N67" s="295">
        <f t="shared" si="41"/>
        <v>40</v>
      </c>
      <c r="O67" s="295">
        <f t="shared" si="41"/>
        <v>1</v>
      </c>
      <c r="P67" s="295">
        <f t="shared" si="41"/>
        <v>0</v>
      </c>
      <c r="Q67" s="295">
        <f>SUM(Q68:Q69)</f>
        <v>54</v>
      </c>
      <c r="R67" s="295">
        <f t="shared" si="41"/>
        <v>0</v>
      </c>
      <c r="S67" s="295">
        <f t="shared" si="41"/>
        <v>0</v>
      </c>
      <c r="T67" s="295">
        <f t="shared" si="41"/>
        <v>95</v>
      </c>
      <c r="U67" s="623">
        <f t="shared" si="11"/>
        <v>0.850909090909091</v>
      </c>
      <c r="V67" s="369">
        <f>SUM(V69:V69)</f>
        <v>200</v>
      </c>
      <c r="W67" s="369">
        <f>SUM(W69:W69)</f>
        <v>200</v>
      </c>
      <c r="X67" s="368">
        <f>SUM(X69:X69)</f>
        <v>0</v>
      </c>
      <c r="Y67" s="514">
        <v>129</v>
      </c>
      <c r="Z67" s="568">
        <f>E67</f>
        <v>88</v>
      </c>
      <c r="AA67" s="568">
        <f>Y67-Z67</f>
        <v>41</v>
      </c>
      <c r="AB67" s="568">
        <f>E67+'[2]PT01'!C520</f>
        <v>129</v>
      </c>
      <c r="AC67" s="514">
        <f>Y67-AB67</f>
        <v>0</v>
      </c>
      <c r="AD67" s="567"/>
      <c r="AE67" s="353"/>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3"/>
      <c r="BI67" s="353"/>
      <c r="BJ67" s="353"/>
      <c r="BK67" s="353"/>
      <c r="BL67" s="353"/>
      <c r="BM67" s="353"/>
      <c r="BN67" s="353"/>
      <c r="BO67" s="353"/>
      <c r="BP67" s="353"/>
      <c r="BQ67" s="353"/>
      <c r="BR67" s="353"/>
      <c r="BS67" s="353"/>
    </row>
    <row r="68" spans="1:71" s="403" customFormat="1" ht="12.75">
      <c r="A68" s="281">
        <v>44</v>
      </c>
      <c r="B68" s="290" t="s">
        <v>373</v>
      </c>
      <c r="C68" s="483">
        <v>119</v>
      </c>
      <c r="D68" s="475">
        <f>E68+F68</f>
        <v>129</v>
      </c>
      <c r="E68" s="484">
        <v>9</v>
      </c>
      <c r="F68" s="483">
        <v>120</v>
      </c>
      <c r="G68" s="483"/>
      <c r="H68" s="281"/>
      <c r="I68" s="475">
        <f>J68+Q68+R68+S68</f>
        <v>129</v>
      </c>
      <c r="J68" s="475">
        <f>K68+N68+O68+P68</f>
        <v>125</v>
      </c>
      <c r="K68" s="475">
        <f>L68+M68</f>
        <v>121</v>
      </c>
      <c r="L68" s="483">
        <v>121</v>
      </c>
      <c r="M68" s="483"/>
      <c r="N68" s="483">
        <v>4</v>
      </c>
      <c r="O68" s="483"/>
      <c r="P68" s="483"/>
      <c r="Q68" s="483">
        <v>4</v>
      </c>
      <c r="R68" s="483"/>
      <c r="S68" s="281"/>
      <c r="T68" s="475">
        <f>N68+O68+P68+Q68+R68+S68</f>
        <v>8</v>
      </c>
      <c r="U68" s="622">
        <f t="shared" si="11"/>
        <v>0.968</v>
      </c>
      <c r="V68" s="519">
        <f>I68</f>
        <v>129</v>
      </c>
      <c r="W68" s="519">
        <f>D68-G68-H68</f>
        <v>129</v>
      </c>
      <c r="X68" s="519">
        <f>V68-W68</f>
        <v>0</v>
      </c>
      <c r="Y68" s="514"/>
      <c r="Z68" s="514"/>
      <c r="AA68" s="514"/>
      <c r="AB68" s="514"/>
      <c r="AC68" s="514"/>
      <c r="AD68" s="567"/>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c r="BK68" s="353"/>
      <c r="BL68" s="353"/>
      <c r="BM68" s="353"/>
      <c r="BN68" s="353"/>
      <c r="BO68" s="353"/>
      <c r="BP68" s="353"/>
      <c r="BQ68" s="353"/>
      <c r="BR68" s="353"/>
      <c r="BS68" s="353"/>
    </row>
    <row r="69" spans="1:71" s="422" customFormat="1" ht="12.75">
      <c r="A69" s="281">
        <v>45</v>
      </c>
      <c r="B69" s="291" t="s">
        <v>374</v>
      </c>
      <c r="C69" s="483">
        <v>200</v>
      </c>
      <c r="D69" s="475">
        <f>E69+F69</f>
        <v>200</v>
      </c>
      <c r="E69" s="484">
        <v>79</v>
      </c>
      <c r="F69" s="483">
        <v>121</v>
      </c>
      <c r="G69" s="483"/>
      <c r="H69" s="281"/>
      <c r="I69" s="475">
        <f>J69+Q69+R69+S69</f>
        <v>200</v>
      </c>
      <c r="J69" s="475">
        <f>K69+N69+O69+P69</f>
        <v>150</v>
      </c>
      <c r="K69" s="475">
        <f>L69+M69</f>
        <v>113</v>
      </c>
      <c r="L69" s="483">
        <v>112</v>
      </c>
      <c r="M69" s="483">
        <v>1</v>
      </c>
      <c r="N69" s="483">
        <v>36</v>
      </c>
      <c r="O69" s="483">
        <v>1</v>
      </c>
      <c r="P69" s="483"/>
      <c r="Q69" s="483">
        <v>50</v>
      </c>
      <c r="R69" s="483"/>
      <c r="S69" s="281"/>
      <c r="T69" s="475">
        <f>N69+O69+P69+Q69+R69+S69</f>
        <v>87</v>
      </c>
      <c r="U69" s="622">
        <f t="shared" si="11"/>
        <v>0.7533333333333333</v>
      </c>
      <c r="V69" s="519">
        <f>I69</f>
        <v>200</v>
      </c>
      <c r="W69" s="519">
        <f>D69-G69-H69</f>
        <v>200</v>
      </c>
      <c r="X69" s="519">
        <f>V69-W69</f>
        <v>0</v>
      </c>
      <c r="Y69" s="514"/>
      <c r="Z69" s="514"/>
      <c r="AA69" s="514"/>
      <c r="AB69" s="514"/>
      <c r="AC69" s="514"/>
      <c r="AD69" s="567"/>
      <c r="AE69" s="353"/>
      <c r="AF69" s="353"/>
      <c r="AG69" s="353"/>
      <c r="AH69" s="353"/>
      <c r="AI69" s="353"/>
      <c r="AJ69" s="353"/>
      <c r="AK69" s="353"/>
      <c r="AL69" s="353"/>
      <c r="AM69" s="353"/>
      <c r="AN69" s="353"/>
      <c r="AO69" s="353"/>
      <c r="AP69" s="353"/>
      <c r="AQ69" s="353"/>
      <c r="AR69" s="353"/>
      <c r="AS69" s="353"/>
      <c r="AT69" s="353"/>
      <c r="AU69" s="353"/>
      <c r="AV69" s="353"/>
      <c r="AW69" s="353"/>
      <c r="AX69" s="353"/>
      <c r="AY69" s="353"/>
      <c r="AZ69" s="353"/>
      <c r="BA69" s="353"/>
      <c r="BB69" s="353"/>
      <c r="BC69" s="353"/>
      <c r="BD69" s="353"/>
      <c r="BE69" s="353"/>
      <c r="BF69" s="353"/>
      <c r="BG69" s="353"/>
      <c r="BH69" s="353"/>
      <c r="BI69" s="353"/>
      <c r="BJ69" s="353"/>
      <c r="BK69" s="353"/>
      <c r="BL69" s="353"/>
      <c r="BM69" s="353"/>
      <c r="BN69" s="353"/>
      <c r="BO69" s="353"/>
      <c r="BP69" s="353"/>
      <c r="BQ69" s="353"/>
      <c r="BR69" s="353"/>
      <c r="BS69" s="353"/>
    </row>
    <row r="70" spans="1:71" s="403" customFormat="1" ht="28.5" customHeight="1">
      <c r="A70" s="787" t="s">
        <v>467</v>
      </c>
      <c r="B70" s="787"/>
      <c r="C70" s="787"/>
      <c r="D70" s="787"/>
      <c r="E70" s="787"/>
      <c r="F70" s="787"/>
      <c r="G70" s="787"/>
      <c r="H70" s="787"/>
      <c r="I70" s="787"/>
      <c r="J70" s="787"/>
      <c r="K70" s="787"/>
      <c r="L70" s="787"/>
      <c r="M70" s="787"/>
      <c r="N70" s="787"/>
      <c r="O70" s="787"/>
      <c r="P70" s="787"/>
      <c r="Q70" s="787"/>
      <c r="R70" s="787"/>
      <c r="S70" s="787"/>
      <c r="T70" s="787"/>
      <c r="U70" s="787"/>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3"/>
      <c r="AY70" s="353"/>
      <c r="AZ70" s="353"/>
      <c r="BA70" s="353"/>
      <c r="BB70" s="353"/>
      <c r="BC70" s="353"/>
      <c r="BD70" s="353"/>
      <c r="BE70" s="353"/>
      <c r="BF70" s="353"/>
      <c r="BG70" s="353"/>
      <c r="BH70" s="353"/>
      <c r="BI70" s="353"/>
      <c r="BJ70" s="353"/>
      <c r="BK70" s="353"/>
      <c r="BL70" s="353"/>
      <c r="BM70" s="353"/>
      <c r="BN70" s="353"/>
      <c r="BO70" s="353"/>
      <c r="BP70" s="353"/>
      <c r="BQ70" s="353"/>
      <c r="BR70" s="353"/>
      <c r="BS70" s="353"/>
    </row>
    <row r="71" spans="1:30" s="353" customFormat="1" ht="28.5" customHeight="1">
      <c r="A71" s="788"/>
      <c r="B71" s="788"/>
      <c r="C71" s="788"/>
      <c r="D71" s="788"/>
      <c r="E71" s="788"/>
      <c r="F71" s="208"/>
      <c r="G71" s="208"/>
      <c r="H71" s="208"/>
      <c r="I71" s="488"/>
      <c r="J71" s="488"/>
      <c r="K71" s="488"/>
      <c r="L71" s="488"/>
      <c r="M71" s="488"/>
      <c r="N71" s="789" t="str">
        <f>TT!C4</f>
        <v>Sơn La, ngày 02 tháng 7 năm 2021</v>
      </c>
      <c r="O71" s="789"/>
      <c r="P71" s="789"/>
      <c r="Q71" s="789"/>
      <c r="R71" s="789"/>
      <c r="S71" s="789"/>
      <c r="T71" s="789"/>
      <c r="U71" s="789"/>
      <c r="V71" s="569"/>
      <c r="W71" s="569"/>
      <c r="X71" s="569"/>
      <c r="Y71" s="569"/>
      <c r="Z71" s="569"/>
      <c r="AA71" s="569"/>
      <c r="AB71" s="569"/>
      <c r="AC71" s="569"/>
      <c r="AD71" s="7"/>
    </row>
    <row r="72" spans="1:30" ht="16.5" customHeight="1">
      <c r="A72" s="684" t="s">
        <v>281</v>
      </c>
      <c r="B72" s="684"/>
      <c r="C72" s="684"/>
      <c r="D72" s="684"/>
      <c r="E72" s="684"/>
      <c r="F72" s="208"/>
      <c r="G72" s="208"/>
      <c r="H72" s="208"/>
      <c r="I72" s="489"/>
      <c r="J72" s="489"/>
      <c r="K72" s="489"/>
      <c r="L72" s="489"/>
      <c r="M72" s="489"/>
      <c r="N72" s="779" t="str">
        <f>'[2]Thông tin'!C5</f>
        <v>PHÓ  CỤC TRƯỞNG</v>
      </c>
      <c r="O72" s="779"/>
      <c r="P72" s="779"/>
      <c r="Q72" s="779"/>
      <c r="R72" s="779"/>
      <c r="S72" s="779"/>
      <c r="T72" s="779"/>
      <c r="U72" s="779"/>
      <c r="V72" s="570"/>
      <c r="W72" s="570"/>
      <c r="X72" s="570"/>
      <c r="Y72" s="570"/>
      <c r="Z72" s="570"/>
      <c r="AA72" s="570"/>
      <c r="AB72" s="570"/>
      <c r="AC72" s="570"/>
      <c r="AD72" s="6"/>
    </row>
    <row r="73" spans="1:34" ht="46.5" customHeight="1">
      <c r="A73" s="471"/>
      <c r="B73" s="472"/>
      <c r="C73" s="472"/>
      <c r="D73" s="472"/>
      <c r="E73" s="472"/>
      <c r="F73" s="208"/>
      <c r="G73" s="208"/>
      <c r="H73" s="208"/>
      <c r="I73" s="158"/>
      <c r="J73" s="158"/>
      <c r="K73" s="158"/>
      <c r="L73" s="158"/>
      <c r="M73" s="158"/>
      <c r="N73" s="490"/>
      <c r="O73" s="490"/>
      <c r="P73" s="490"/>
      <c r="Q73" s="490"/>
      <c r="R73" s="490"/>
      <c r="S73" s="490"/>
      <c r="T73" s="490"/>
      <c r="U73" s="490"/>
      <c r="V73" s="6"/>
      <c r="W73" s="6"/>
      <c r="X73" s="6"/>
      <c r="Y73" s="6"/>
      <c r="Z73" s="6"/>
      <c r="AA73" s="6"/>
      <c r="AB73" s="6"/>
      <c r="AC73" s="6"/>
      <c r="AD73" s="6"/>
      <c r="AE73" s="7"/>
      <c r="AF73" s="7"/>
      <c r="AG73" s="7"/>
      <c r="AH73" s="7"/>
    </row>
    <row r="74" spans="1:34" ht="16.5" customHeight="1">
      <c r="A74" s="471"/>
      <c r="B74" s="472"/>
      <c r="C74" s="472"/>
      <c r="D74" s="472"/>
      <c r="E74" s="472"/>
      <c r="F74" s="208"/>
      <c r="G74" s="208"/>
      <c r="H74" s="208"/>
      <c r="I74" s="158"/>
      <c r="J74" s="158"/>
      <c r="K74" s="158"/>
      <c r="L74" s="158"/>
      <c r="M74" s="158"/>
      <c r="N74" s="490"/>
      <c r="O74" s="490"/>
      <c r="P74" s="490"/>
      <c r="Q74" s="490"/>
      <c r="R74" s="490"/>
      <c r="S74" s="490"/>
      <c r="T74" s="490"/>
      <c r="U74" s="490"/>
      <c r="V74" s="6"/>
      <c r="W74" s="6"/>
      <c r="X74" s="6"/>
      <c r="Y74" s="6"/>
      <c r="Z74" s="6"/>
      <c r="AA74" s="6"/>
      <c r="AB74" s="6"/>
      <c r="AC74" s="6"/>
      <c r="AD74" s="6"/>
      <c r="AE74" s="6"/>
      <c r="AF74" s="6"/>
      <c r="AG74" s="6"/>
      <c r="AH74" s="6"/>
    </row>
    <row r="75" spans="1:34" ht="16.5" customHeight="1">
      <c r="A75" s="794" t="str">
        <f>TT!C6</f>
        <v>Nguyễn Thị Ngọc</v>
      </c>
      <c r="B75" s="794"/>
      <c r="C75" s="794"/>
      <c r="D75" s="794"/>
      <c r="E75" s="794"/>
      <c r="F75" s="491"/>
      <c r="G75" s="491"/>
      <c r="H75" s="491"/>
      <c r="I75" s="492"/>
      <c r="J75" s="492"/>
      <c r="K75" s="492"/>
      <c r="L75" s="492"/>
      <c r="M75" s="492"/>
      <c r="N75" s="493"/>
      <c r="O75" s="493"/>
      <c r="P75" s="794" t="str">
        <f>TT!C3</f>
        <v>Lò Anh Vĩnh</v>
      </c>
      <c r="Q75" s="794"/>
      <c r="R75" s="794"/>
      <c r="S75" s="794"/>
      <c r="T75" s="493"/>
      <c r="U75" s="493"/>
      <c r="V75" s="404"/>
      <c r="W75" s="404"/>
      <c r="X75" s="404"/>
      <c r="Y75" s="404"/>
      <c r="Z75" s="404"/>
      <c r="AA75" s="404"/>
      <c r="AB75" s="404"/>
      <c r="AC75" s="404"/>
      <c r="AD75" s="404"/>
      <c r="AE75" s="6"/>
      <c r="AF75" s="6"/>
      <c r="AG75" s="6"/>
      <c r="AH75" s="6"/>
    </row>
    <row r="76" spans="1:34" ht="16.5">
      <c r="A76" s="790"/>
      <c r="B76" s="790"/>
      <c r="C76" s="790"/>
      <c r="D76" s="790"/>
      <c r="E76" s="790"/>
      <c r="F76" s="353"/>
      <c r="G76" s="353"/>
      <c r="H76" s="353"/>
      <c r="I76" s="353"/>
      <c r="J76" s="353"/>
      <c r="K76" s="353"/>
      <c r="L76" s="353"/>
      <c r="M76" s="353"/>
      <c r="N76" s="353"/>
      <c r="O76" s="353"/>
      <c r="P76" s="353"/>
      <c r="Q76" s="353"/>
      <c r="R76" s="353"/>
      <c r="S76" s="353"/>
      <c r="T76" s="353"/>
      <c r="U76" s="494"/>
      <c r="AE76" s="6"/>
      <c r="AF76" s="6"/>
      <c r="AG76" s="6"/>
      <c r="AH76" s="6"/>
    </row>
    <row r="77" spans="1:21" ht="15.75">
      <c r="A77" s="353"/>
      <c r="B77" s="353"/>
      <c r="C77" s="353"/>
      <c r="D77" s="353"/>
      <c r="E77" s="353"/>
      <c r="F77" s="353"/>
      <c r="G77" s="353"/>
      <c r="H77" s="353"/>
      <c r="I77" s="353"/>
      <c r="J77" s="353"/>
      <c r="K77" s="353"/>
      <c r="L77" s="353"/>
      <c r="M77" s="353"/>
      <c r="N77" s="353"/>
      <c r="O77" s="353"/>
      <c r="P77" s="353"/>
      <c r="Q77" s="353"/>
      <c r="R77" s="353"/>
      <c r="S77" s="353"/>
      <c r="T77" s="353"/>
      <c r="U77" s="494"/>
    </row>
    <row r="78" spans="1:21" ht="15.75">
      <c r="A78" s="353"/>
      <c r="B78" s="353"/>
      <c r="C78" s="353"/>
      <c r="D78" s="353"/>
      <c r="E78" s="353"/>
      <c r="F78" s="353"/>
      <c r="G78" s="353"/>
      <c r="H78" s="353"/>
      <c r="I78" s="353"/>
      <c r="J78" s="353"/>
      <c r="K78" s="353"/>
      <c r="L78" s="353"/>
      <c r="M78" s="353"/>
      <c r="N78" s="353"/>
      <c r="O78" s="353"/>
      <c r="P78" s="353"/>
      <c r="Q78" s="353"/>
      <c r="R78" s="353"/>
      <c r="S78" s="353"/>
      <c r="T78" s="353"/>
      <c r="U78" s="494"/>
    </row>
    <row r="79" spans="1:21" ht="15.75">
      <c r="A79" s="353"/>
      <c r="B79" s="353"/>
      <c r="C79" s="353"/>
      <c r="D79" s="353"/>
      <c r="E79" s="353"/>
      <c r="F79" s="353"/>
      <c r="G79" s="353"/>
      <c r="H79" s="353"/>
      <c r="I79" s="353"/>
      <c r="J79" s="353"/>
      <c r="K79" s="353"/>
      <c r="L79" s="353"/>
      <c r="M79" s="353"/>
      <c r="N79" s="353"/>
      <c r="O79" s="353"/>
      <c r="P79" s="353"/>
      <c r="Q79" s="353"/>
      <c r="R79" s="353"/>
      <c r="S79" s="353"/>
      <c r="T79" s="353"/>
      <c r="U79" s="494"/>
    </row>
    <row r="80" spans="1:21" ht="15.75">
      <c r="A80" s="353"/>
      <c r="B80" s="353"/>
      <c r="C80" s="353"/>
      <c r="D80" s="353"/>
      <c r="E80" s="353"/>
      <c r="F80" s="353"/>
      <c r="G80" s="353"/>
      <c r="H80" s="353"/>
      <c r="I80" s="353"/>
      <c r="J80" s="353"/>
      <c r="K80" s="353"/>
      <c r="L80" s="353"/>
      <c r="M80" s="353"/>
      <c r="N80" s="353"/>
      <c r="O80" s="353"/>
      <c r="P80" s="353"/>
      <c r="Q80" s="353"/>
      <c r="R80" s="353"/>
      <c r="S80" s="353"/>
      <c r="T80" s="353"/>
      <c r="U80" s="494"/>
    </row>
    <row r="81" spans="1:21" ht="15.75">
      <c r="A81" s="353"/>
      <c r="B81" s="353"/>
      <c r="C81" s="353"/>
      <c r="D81" s="353"/>
      <c r="E81" s="353"/>
      <c r="F81" s="353"/>
      <c r="G81" s="353"/>
      <c r="H81" s="353"/>
      <c r="I81" s="353"/>
      <c r="J81" s="353"/>
      <c r="K81" s="353"/>
      <c r="L81" s="353"/>
      <c r="M81" s="353"/>
      <c r="N81" s="353"/>
      <c r="O81" s="353"/>
      <c r="P81" s="353"/>
      <c r="Q81" s="353"/>
      <c r="R81" s="353"/>
      <c r="S81" s="353"/>
      <c r="T81" s="353"/>
      <c r="U81" s="494"/>
    </row>
    <row r="82" spans="1:21" ht="15.75">
      <c r="A82" s="353"/>
      <c r="B82" s="353"/>
      <c r="C82" s="353"/>
      <c r="D82" s="353"/>
      <c r="E82" s="353"/>
      <c r="F82" s="353"/>
      <c r="G82" s="353"/>
      <c r="H82" s="353"/>
      <c r="I82" s="353"/>
      <c r="J82" s="353"/>
      <c r="K82" s="353"/>
      <c r="L82" s="353"/>
      <c r="M82" s="353"/>
      <c r="N82" s="353"/>
      <c r="O82" s="353"/>
      <c r="P82" s="353"/>
      <c r="Q82" s="353"/>
      <c r="R82" s="353"/>
      <c r="S82" s="353"/>
      <c r="T82" s="353"/>
      <c r="U82" s="494"/>
    </row>
    <row r="83" spans="1:21" ht="15.75">
      <c r="A83" s="353"/>
      <c r="B83" s="353"/>
      <c r="C83" s="353"/>
      <c r="D83" s="353"/>
      <c r="E83" s="353"/>
      <c r="F83" s="353"/>
      <c r="G83" s="353"/>
      <c r="H83" s="353"/>
      <c r="I83" s="353"/>
      <c r="J83" s="353"/>
      <c r="K83" s="353"/>
      <c r="L83" s="353"/>
      <c r="M83" s="353"/>
      <c r="N83" s="353"/>
      <c r="O83" s="353"/>
      <c r="P83" s="353"/>
      <c r="Q83" s="353"/>
      <c r="R83" s="353"/>
      <c r="S83" s="353"/>
      <c r="T83" s="353"/>
      <c r="U83" s="494"/>
    </row>
    <row r="84" spans="1:21" ht="15.75">
      <c r="A84" s="353"/>
      <c r="B84" s="353"/>
      <c r="C84" s="353"/>
      <c r="D84" s="353"/>
      <c r="E84" s="353"/>
      <c r="F84" s="353"/>
      <c r="G84" s="353"/>
      <c r="H84" s="353"/>
      <c r="I84" s="353"/>
      <c r="J84" s="353"/>
      <c r="K84" s="353"/>
      <c r="L84" s="353"/>
      <c r="M84" s="353"/>
      <c r="N84" s="353"/>
      <c r="O84" s="353"/>
      <c r="P84" s="353"/>
      <c r="Q84" s="353"/>
      <c r="R84" s="353"/>
      <c r="S84" s="353"/>
      <c r="T84" s="353"/>
      <c r="U84" s="494"/>
    </row>
    <row r="85" spans="1:21" ht="15.75">
      <c r="A85" s="353"/>
      <c r="B85" s="353"/>
      <c r="C85" s="353"/>
      <c r="D85" s="353"/>
      <c r="E85" s="353"/>
      <c r="F85" s="353"/>
      <c r="G85" s="353"/>
      <c r="H85" s="353"/>
      <c r="I85" s="353"/>
      <c r="J85" s="353"/>
      <c r="K85" s="353"/>
      <c r="L85" s="353"/>
      <c r="M85" s="353"/>
      <c r="N85" s="353"/>
      <c r="O85" s="353"/>
      <c r="P85" s="353"/>
      <c r="Q85" s="353"/>
      <c r="R85" s="353"/>
      <c r="S85" s="353"/>
      <c r="T85" s="353"/>
      <c r="U85" s="494"/>
    </row>
    <row r="86" spans="1:21" ht="15.75">
      <c r="A86" s="353"/>
      <c r="B86" s="353"/>
      <c r="C86" s="353"/>
      <c r="D86" s="353"/>
      <c r="E86" s="353"/>
      <c r="F86" s="353"/>
      <c r="G86" s="353"/>
      <c r="H86" s="353"/>
      <c r="I86" s="353"/>
      <c r="J86" s="353"/>
      <c r="K86" s="353"/>
      <c r="L86" s="353"/>
      <c r="M86" s="353"/>
      <c r="N86" s="353"/>
      <c r="O86" s="353"/>
      <c r="P86" s="353"/>
      <c r="Q86" s="353"/>
      <c r="R86" s="353"/>
      <c r="S86" s="353"/>
      <c r="T86" s="353"/>
      <c r="U86" s="494"/>
    </row>
    <row r="87" spans="1:21" ht="15.75">
      <c r="A87" s="353"/>
      <c r="B87" s="353"/>
      <c r="C87" s="353"/>
      <c r="D87" s="353"/>
      <c r="E87" s="353"/>
      <c r="F87" s="353"/>
      <c r="G87" s="353"/>
      <c r="H87" s="353"/>
      <c r="I87" s="353"/>
      <c r="J87" s="353"/>
      <c r="K87" s="353"/>
      <c r="L87" s="353"/>
      <c r="M87" s="353"/>
      <c r="N87" s="353"/>
      <c r="O87" s="353"/>
      <c r="P87" s="353"/>
      <c r="Q87" s="353"/>
      <c r="R87" s="353"/>
      <c r="S87" s="353"/>
      <c r="T87" s="353"/>
      <c r="U87" s="494"/>
    </row>
    <row r="88" spans="1:21" ht="15.75">
      <c r="A88" s="353"/>
      <c r="B88" s="353"/>
      <c r="C88" s="353"/>
      <c r="D88" s="353"/>
      <c r="E88" s="353"/>
      <c r="F88" s="353"/>
      <c r="G88" s="353"/>
      <c r="H88" s="353"/>
      <c r="I88" s="353"/>
      <c r="J88" s="353"/>
      <c r="K88" s="353"/>
      <c r="L88" s="353"/>
      <c r="M88" s="353"/>
      <c r="N88" s="353"/>
      <c r="O88" s="353"/>
      <c r="P88" s="353"/>
      <c r="Q88" s="353"/>
      <c r="R88" s="353"/>
      <c r="S88" s="353"/>
      <c r="T88" s="353"/>
      <c r="U88" s="494"/>
    </row>
    <row r="89" spans="1:21" ht="15.75">
      <c r="A89" s="353"/>
      <c r="B89" s="353"/>
      <c r="C89" s="353"/>
      <c r="D89" s="353"/>
      <c r="E89" s="353"/>
      <c r="F89" s="353"/>
      <c r="G89" s="353"/>
      <c r="H89" s="353"/>
      <c r="I89" s="353"/>
      <c r="J89" s="353"/>
      <c r="K89" s="353"/>
      <c r="L89" s="353"/>
      <c r="M89" s="353"/>
      <c r="N89" s="353"/>
      <c r="O89" s="353"/>
      <c r="P89" s="353"/>
      <c r="Q89" s="353"/>
      <c r="R89" s="353"/>
      <c r="S89" s="353"/>
      <c r="T89" s="353"/>
      <c r="U89" s="494"/>
    </row>
    <row r="90" spans="1:21" ht="15.75">
      <c r="A90" s="353"/>
      <c r="B90" s="353"/>
      <c r="C90" s="353"/>
      <c r="D90" s="353"/>
      <c r="E90" s="353"/>
      <c r="F90" s="353"/>
      <c r="G90" s="353"/>
      <c r="H90" s="353"/>
      <c r="I90" s="353"/>
      <c r="J90" s="353"/>
      <c r="K90" s="353"/>
      <c r="L90" s="353"/>
      <c r="M90" s="353"/>
      <c r="N90" s="353"/>
      <c r="O90" s="353"/>
      <c r="P90" s="353"/>
      <c r="Q90" s="353"/>
      <c r="R90" s="353"/>
      <c r="S90" s="353"/>
      <c r="T90" s="353"/>
      <c r="U90" s="494"/>
    </row>
    <row r="91" spans="1:21" ht="15.75">
      <c r="A91" s="353"/>
      <c r="B91" s="353"/>
      <c r="C91" s="353"/>
      <c r="D91" s="353"/>
      <c r="E91" s="353"/>
      <c r="F91" s="353"/>
      <c r="G91" s="353"/>
      <c r="H91" s="353"/>
      <c r="I91" s="353"/>
      <c r="J91" s="353"/>
      <c r="K91" s="353"/>
      <c r="L91" s="353"/>
      <c r="M91" s="353"/>
      <c r="N91" s="353"/>
      <c r="O91" s="353"/>
      <c r="P91" s="353"/>
      <c r="Q91" s="353"/>
      <c r="R91" s="353"/>
      <c r="S91" s="353"/>
      <c r="T91" s="353"/>
      <c r="U91" s="494"/>
    </row>
    <row r="92" spans="1:21" ht="15.75">
      <c r="A92" s="353"/>
      <c r="B92" s="353"/>
      <c r="C92" s="353"/>
      <c r="D92" s="353"/>
      <c r="E92" s="353"/>
      <c r="F92" s="353"/>
      <c r="G92" s="353"/>
      <c r="H92" s="353"/>
      <c r="I92" s="353"/>
      <c r="J92" s="353"/>
      <c r="K92" s="353"/>
      <c r="L92" s="353"/>
      <c r="M92" s="353"/>
      <c r="N92" s="353"/>
      <c r="O92" s="353"/>
      <c r="P92" s="353"/>
      <c r="Q92" s="353"/>
      <c r="R92" s="353"/>
      <c r="S92" s="353"/>
      <c r="T92" s="353"/>
      <c r="U92" s="494"/>
    </row>
    <row r="93" spans="1:21" ht="15.75">
      <c r="A93" s="353"/>
      <c r="B93" s="353"/>
      <c r="C93" s="353"/>
      <c r="D93" s="353"/>
      <c r="E93" s="353"/>
      <c r="F93" s="353"/>
      <c r="G93" s="353"/>
      <c r="H93" s="353"/>
      <c r="I93" s="353"/>
      <c r="J93" s="353"/>
      <c r="K93" s="353"/>
      <c r="L93" s="353"/>
      <c r="M93" s="353"/>
      <c r="N93" s="353"/>
      <c r="O93" s="353"/>
      <c r="P93" s="353"/>
      <c r="Q93" s="353"/>
      <c r="R93" s="353"/>
      <c r="S93" s="353"/>
      <c r="T93" s="353"/>
      <c r="U93" s="494"/>
    </row>
    <row r="94" spans="1:21" ht="15.75">
      <c r="A94" s="353"/>
      <c r="B94" s="353"/>
      <c r="C94" s="353"/>
      <c r="D94" s="353"/>
      <c r="E94" s="353"/>
      <c r="F94" s="353"/>
      <c r="G94" s="353"/>
      <c r="H94" s="353"/>
      <c r="I94" s="353"/>
      <c r="J94" s="353"/>
      <c r="K94" s="353"/>
      <c r="L94" s="353"/>
      <c r="M94" s="353"/>
      <c r="N94" s="353"/>
      <c r="O94" s="353"/>
      <c r="P94" s="353"/>
      <c r="Q94" s="353"/>
      <c r="R94" s="353"/>
      <c r="S94" s="353"/>
      <c r="T94" s="353"/>
      <c r="U94" s="494"/>
    </row>
    <row r="95" spans="1:21" ht="15.75">
      <c r="A95" s="353"/>
      <c r="B95" s="353"/>
      <c r="C95" s="353"/>
      <c r="D95" s="353"/>
      <c r="E95" s="353"/>
      <c r="F95" s="353"/>
      <c r="G95" s="353"/>
      <c r="H95" s="353"/>
      <c r="I95" s="353"/>
      <c r="J95" s="353"/>
      <c r="K95" s="353"/>
      <c r="L95" s="353"/>
      <c r="M95" s="353"/>
      <c r="N95" s="353"/>
      <c r="O95" s="353"/>
      <c r="P95" s="353"/>
      <c r="Q95" s="353"/>
      <c r="R95" s="353"/>
      <c r="S95" s="353"/>
      <c r="T95" s="353"/>
      <c r="U95" s="494"/>
    </row>
    <row r="96" spans="1:21" ht="15.75">
      <c r="A96" s="353"/>
      <c r="B96" s="353"/>
      <c r="C96" s="353"/>
      <c r="D96" s="353"/>
      <c r="E96" s="353"/>
      <c r="F96" s="353"/>
      <c r="G96" s="353"/>
      <c r="H96" s="353"/>
      <c r="I96" s="353"/>
      <c r="J96" s="353"/>
      <c r="K96" s="353"/>
      <c r="L96" s="353"/>
      <c r="M96" s="353"/>
      <c r="N96" s="353"/>
      <c r="O96" s="353"/>
      <c r="P96" s="353"/>
      <c r="Q96" s="353"/>
      <c r="R96" s="353"/>
      <c r="S96" s="353"/>
      <c r="T96" s="353"/>
      <c r="U96" s="494"/>
    </row>
    <row r="97" spans="1:21" ht="15.75">
      <c r="A97" s="353"/>
      <c r="B97" s="353"/>
      <c r="C97" s="353"/>
      <c r="D97" s="353"/>
      <c r="E97" s="353"/>
      <c r="F97" s="353"/>
      <c r="G97" s="353"/>
      <c r="H97" s="353"/>
      <c r="I97" s="353"/>
      <c r="J97" s="353"/>
      <c r="K97" s="353"/>
      <c r="L97" s="353"/>
      <c r="M97" s="353"/>
      <c r="N97" s="353"/>
      <c r="O97" s="353"/>
      <c r="P97" s="353"/>
      <c r="Q97" s="353"/>
      <c r="R97" s="353"/>
      <c r="S97" s="353"/>
      <c r="T97" s="353"/>
      <c r="U97" s="494"/>
    </row>
    <row r="98" spans="1:21" ht="15.75">
      <c r="A98" s="353"/>
      <c r="B98" s="353"/>
      <c r="C98" s="353"/>
      <c r="D98" s="353"/>
      <c r="E98" s="353"/>
      <c r="F98" s="353"/>
      <c r="G98" s="353"/>
      <c r="H98" s="353"/>
      <c r="I98" s="353"/>
      <c r="J98" s="353"/>
      <c r="K98" s="353"/>
      <c r="L98" s="353"/>
      <c r="M98" s="353"/>
      <c r="N98" s="353"/>
      <c r="O98" s="353"/>
      <c r="P98" s="353"/>
      <c r="Q98" s="353"/>
      <c r="R98" s="353"/>
      <c r="S98" s="353"/>
      <c r="T98" s="353"/>
      <c r="U98" s="494"/>
    </row>
    <row r="99" spans="1:21" ht="15.75">
      <c r="A99" s="353"/>
      <c r="B99" s="353"/>
      <c r="C99" s="353"/>
      <c r="D99" s="353"/>
      <c r="E99" s="353"/>
      <c r="F99" s="353"/>
      <c r="G99" s="353"/>
      <c r="H99" s="353"/>
      <c r="I99" s="353"/>
      <c r="J99" s="353"/>
      <c r="K99" s="353"/>
      <c r="L99" s="353"/>
      <c r="M99" s="353"/>
      <c r="N99" s="353"/>
      <c r="O99" s="353"/>
      <c r="P99" s="353"/>
      <c r="Q99" s="353"/>
      <c r="R99" s="353"/>
      <c r="S99" s="353"/>
      <c r="T99" s="353"/>
      <c r="U99" s="494"/>
    </row>
    <row r="100" spans="1:21" ht="15.75">
      <c r="A100" s="353"/>
      <c r="B100" s="353"/>
      <c r="C100" s="353"/>
      <c r="D100" s="353"/>
      <c r="E100" s="353"/>
      <c r="F100" s="353"/>
      <c r="G100" s="353"/>
      <c r="H100" s="353"/>
      <c r="I100" s="353"/>
      <c r="J100" s="353"/>
      <c r="K100" s="353"/>
      <c r="L100" s="353"/>
      <c r="M100" s="353"/>
      <c r="N100" s="353"/>
      <c r="O100" s="353"/>
      <c r="P100" s="353"/>
      <c r="Q100" s="353"/>
      <c r="R100" s="353"/>
      <c r="S100" s="353"/>
      <c r="T100" s="353"/>
      <c r="U100" s="494"/>
    </row>
    <row r="101" spans="1:21" ht="15.75">
      <c r="A101" s="353"/>
      <c r="B101" s="353"/>
      <c r="C101" s="353"/>
      <c r="D101" s="353"/>
      <c r="E101" s="353"/>
      <c r="F101" s="353"/>
      <c r="G101" s="353"/>
      <c r="H101" s="353"/>
      <c r="I101" s="353"/>
      <c r="J101" s="353"/>
      <c r="K101" s="353"/>
      <c r="L101" s="353"/>
      <c r="M101" s="353"/>
      <c r="N101" s="353"/>
      <c r="O101" s="353"/>
      <c r="P101" s="353"/>
      <c r="Q101" s="353"/>
      <c r="R101" s="353"/>
      <c r="S101" s="353"/>
      <c r="T101" s="353"/>
      <c r="U101" s="494"/>
    </row>
    <row r="102" spans="1:21" ht="15.75">
      <c r="A102" s="353"/>
      <c r="B102" s="353"/>
      <c r="C102" s="353"/>
      <c r="D102" s="353"/>
      <c r="E102" s="353"/>
      <c r="F102" s="353"/>
      <c r="G102" s="353"/>
      <c r="H102" s="353"/>
      <c r="I102" s="353"/>
      <c r="J102" s="353"/>
      <c r="K102" s="353"/>
      <c r="L102" s="353"/>
      <c r="M102" s="353"/>
      <c r="N102" s="353"/>
      <c r="O102" s="353"/>
      <c r="P102" s="353"/>
      <c r="Q102" s="353"/>
      <c r="R102" s="353"/>
      <c r="S102" s="353"/>
      <c r="T102" s="353"/>
      <c r="U102" s="494"/>
    </row>
    <row r="103" spans="1:21" ht="15.75">
      <c r="A103" s="353"/>
      <c r="B103" s="353"/>
      <c r="C103" s="353"/>
      <c r="D103" s="353"/>
      <c r="E103" s="353"/>
      <c r="F103" s="353"/>
      <c r="G103" s="353"/>
      <c r="H103" s="353"/>
      <c r="I103" s="353"/>
      <c r="J103" s="353"/>
      <c r="K103" s="353"/>
      <c r="L103" s="353"/>
      <c r="M103" s="353"/>
      <c r="N103" s="353"/>
      <c r="O103" s="353"/>
      <c r="P103" s="353"/>
      <c r="Q103" s="353"/>
      <c r="R103" s="353"/>
      <c r="S103" s="353"/>
      <c r="T103" s="353"/>
      <c r="U103" s="494"/>
    </row>
    <row r="104" spans="1:21" ht="15.75">
      <c r="A104" s="353"/>
      <c r="B104" s="353"/>
      <c r="C104" s="353"/>
      <c r="D104" s="353"/>
      <c r="E104" s="353"/>
      <c r="F104" s="353"/>
      <c r="G104" s="353"/>
      <c r="H104" s="353"/>
      <c r="I104" s="353"/>
      <c r="J104" s="353"/>
      <c r="K104" s="353"/>
      <c r="L104" s="353"/>
      <c r="M104" s="353"/>
      <c r="N104" s="353"/>
      <c r="O104" s="353"/>
      <c r="P104" s="353"/>
      <c r="Q104" s="353"/>
      <c r="R104" s="353"/>
      <c r="S104" s="353"/>
      <c r="T104" s="353"/>
      <c r="U104" s="494"/>
    </row>
  </sheetData>
  <sheetProtection formatCells="0" formatColumns="0" formatRows="0" insertRows="0" deleteRows="0"/>
  <mergeCells count="40">
    <mergeCell ref="W8:W9"/>
    <mergeCell ref="A1:D1"/>
    <mergeCell ref="E1:O1"/>
    <mergeCell ref="P1:U1"/>
    <mergeCell ref="H2:L2"/>
    <mergeCell ref="A75:E75"/>
    <mergeCell ref="P75:S75"/>
    <mergeCell ref="A10:B10"/>
    <mergeCell ref="R5:R8"/>
    <mergeCell ref="I4:I8"/>
    <mergeCell ref="A76:E76"/>
    <mergeCell ref="V8:V9"/>
    <mergeCell ref="A9:B9"/>
    <mergeCell ref="S5:S8"/>
    <mergeCell ref="H4:H8"/>
    <mergeCell ref="B4:B8"/>
    <mergeCell ref="P6:P8"/>
    <mergeCell ref="F5:F8"/>
    <mergeCell ref="E5:E8"/>
    <mergeCell ref="A4:A8"/>
    <mergeCell ref="N72:U72"/>
    <mergeCell ref="J5:J8"/>
    <mergeCell ref="U4:U8"/>
    <mergeCell ref="Q5:Q8"/>
    <mergeCell ref="K6:K8"/>
    <mergeCell ref="L6:M7"/>
    <mergeCell ref="A70:U70"/>
    <mergeCell ref="A71:E71"/>
    <mergeCell ref="N71:U71"/>
    <mergeCell ref="N6:N8"/>
    <mergeCell ref="J4:S4"/>
    <mergeCell ref="P3:U3"/>
    <mergeCell ref="T4:T8"/>
    <mergeCell ref="G4:G8"/>
    <mergeCell ref="A72:E72"/>
    <mergeCell ref="C4:C8"/>
    <mergeCell ref="D4:D8"/>
    <mergeCell ref="E4:F4"/>
    <mergeCell ref="K5:P5"/>
    <mergeCell ref="O6:O8"/>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ASUS</cp:lastModifiedBy>
  <cp:lastPrinted>2021-07-02T02:19:40Z</cp:lastPrinted>
  <dcterms:created xsi:type="dcterms:W3CDTF">2004-03-07T02:36:29Z</dcterms:created>
  <dcterms:modified xsi:type="dcterms:W3CDTF">2021-07-04T03:45:47Z</dcterms:modified>
  <cp:category/>
  <cp:version/>
  <cp:contentType/>
  <cp:contentStatus/>
</cp:coreProperties>
</file>